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6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<sst xmlns="http://schemas.openxmlformats.org/spreadsheetml/2006/main" count="72" uniqueCount="31">
  <si>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Body Weight in Pounds?</t>
  </si>
  <si>
    <t>Body Fat Percentage?</t>
  </si>
  <si>
    <t>Activity Levels</t>
  </si>
  <si>
    <t>Maintain</t>
  </si>
  <si>
    <t>Lose Weight</t>
  </si>
  <si>
    <t>Build Mass</t>
  </si>
  <si>
    <r>
      <t>Sedentary</t>
    </r>
    <r>
      <rPr>
        <sz val="10"/>
        <rFont val="Arial"/>
        <family val="0"/>
      </rPr>
      <t xml:space="preserve"> - Little or no exercise - Desk job.</t>
    </r>
  </si>
  <si>
    <r>
      <t>Lightly Active</t>
    </r>
    <r>
      <rPr>
        <sz val="10"/>
        <rFont val="Arial"/>
        <family val="0"/>
      </rPr>
      <t xml:space="preserve"> - Light exercise 1-3 days a week.</t>
    </r>
  </si>
  <si>
    <r>
      <t>Moderately Active</t>
    </r>
    <r>
      <rPr>
        <sz val="10"/>
        <rFont val="Arial"/>
        <family val="0"/>
      </rPr>
      <t xml:space="preserve"> - Moderate exercise 3-5 days a week.</t>
    </r>
  </si>
  <si>
    <r>
      <t>Very Active</t>
    </r>
    <r>
      <rPr>
        <sz val="10"/>
        <rFont val="Arial"/>
        <family val="0"/>
      </rPr>
      <t xml:space="preserve"> - Hard exercise 6-7 days a week.</t>
    </r>
  </si>
  <si>
    <r>
      <t>Extra Active</t>
    </r>
    <r>
      <rPr>
        <sz val="10"/>
        <rFont val="Arial"/>
        <family val="0"/>
      </rPr>
      <t xml:space="preserve"> - Very Hard exercise/training or physically demanding job.</t>
    </r>
  </si>
  <si>
    <t>Katch-McArdle Formula</t>
  </si>
  <si>
    <t>Harris-Benedict Formula</t>
  </si>
  <si>
    <t>Age?</t>
  </si>
  <si>
    <t>Height in Inches?</t>
  </si>
  <si>
    <t>1 centimeter = 0.394 inches</t>
  </si>
  <si>
    <t>1 kilogram = 2.2 pounds</t>
  </si>
  <si>
    <t>Men and Women</t>
  </si>
  <si>
    <t>Men</t>
  </si>
  <si>
    <t>Women</t>
  </si>
  <si>
    <t>-</t>
  </si>
  <si>
    <t>Sedentary</t>
  </si>
  <si>
    <t>Lightly Active</t>
  </si>
  <si>
    <t>Moderately Active</t>
  </si>
  <si>
    <t>Very Active</t>
  </si>
  <si>
    <t>Extra Active</t>
  </si>
  <si>
    <t>*Katch-McArdle Formula requires input of Weight and Body Fat Percentage only.</t>
  </si>
  <si>
    <t>*Harris-Benedict Formula requires input of Weight, Age and Height only.</t>
  </si>
  <si>
    <t>Freedomfly.net</t>
  </si>
  <si>
    <t>*Requires input of Weight and Body Fat Percentage only.</t>
  </si>
  <si>
    <t>Recommended Protein Intake (grams):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</si>
</sst>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0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b/>
      <sz val="10"/>
      <color indexed="33"/>
      <name val="Arial"/>
      <family val="2"/>
    </font>
    <font>
      <sz val="10"/>
      <color indexed="1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u val="single"/>
      <sz val="26"/>
      <color indexed="12"/>
      <name val="Arial"/>
      <family val="2"/>
    </font>
    <font>
      <u val="single"/>
      <sz val="26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" fontId="0" fillId="3" borderId="0" xfId="0" applyNumberFormat="1" applyFill="1" applyBorder="1" applyAlignment="1">
      <alignment/>
    </xf>
    <xf numFmtId="0" fontId="10" fillId="3" borderId="0" xfId="20" applyFont="1" applyFill="1" applyAlignment="1">
      <alignment horizontal="left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165" fontId="0" fillId="3" borderId="0" xfId="0" applyNumberForma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right" vertical="center"/>
    </xf>
    <xf numFmtId="1" fontId="0" fillId="4" borderId="4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left" vertical="center"/>
    </xf>
    <xf numFmtId="1" fontId="0" fillId="4" borderId="3" xfId="0" applyNumberFormat="1" applyFill="1" applyBorder="1" applyAlignment="1">
      <alignment vertical="center"/>
    </xf>
    <xf numFmtId="1" fontId="0" fillId="4" borderId="6" xfId="0" applyNumberFormat="1" applyFill="1" applyBorder="1" applyAlignment="1">
      <alignment horizontal="left" vertical="center"/>
    </xf>
    <xf numFmtId="1" fontId="0" fillId="4" borderId="0" xfId="0" applyNumberFormat="1" applyFill="1" applyBorder="1" applyAlignment="1">
      <alignment horizontal="right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left" vertical="center"/>
    </xf>
    <xf numFmtId="1" fontId="0" fillId="4" borderId="8" xfId="0" applyNumberFormat="1" applyFill="1" applyBorder="1" applyAlignment="1">
      <alignment horizontal="right" vertical="center"/>
    </xf>
    <xf numFmtId="1" fontId="0" fillId="4" borderId="9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left" vertical="center"/>
    </xf>
    <xf numFmtId="1" fontId="0" fillId="4" borderId="8" xfId="0" applyNumberFormat="1" applyFill="1" applyBorder="1" applyAlignment="1">
      <alignment vertical="center"/>
    </xf>
    <xf numFmtId="1" fontId="0" fillId="4" borderId="9" xfId="0" applyNumberFormat="1" applyFill="1" applyBorder="1" applyAlignment="1">
      <alignment horizontal="right" vertical="center"/>
    </xf>
    <xf numFmtId="1" fontId="2" fillId="4" borderId="11" xfId="0" applyNumberFormat="1" applyFon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right" vertical="center"/>
    </xf>
    <xf numFmtId="1" fontId="0" fillId="4" borderId="13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left" vertical="center"/>
    </xf>
    <xf numFmtId="1" fontId="0" fillId="4" borderId="12" xfId="0" applyNumberFormat="1" applyFill="1" applyBorder="1" applyAlignment="1">
      <alignment vertical="center"/>
    </xf>
    <xf numFmtId="1" fontId="0" fillId="4" borderId="15" xfId="0" applyNumberFormat="1" applyFill="1" applyBorder="1" applyAlignment="1">
      <alignment horizontal="left" vertical="center"/>
    </xf>
    <xf numFmtId="1" fontId="0" fillId="4" borderId="13" xfId="0" applyNumberFormat="1" applyFill="1" applyBorder="1" applyAlignment="1">
      <alignment horizontal="right" vertical="center"/>
    </xf>
    <xf numFmtId="1" fontId="0" fillId="4" borderId="16" xfId="0" applyNumberFormat="1" applyFont="1" applyFill="1" applyBorder="1" applyAlignment="1">
      <alignment vertical="center"/>
    </xf>
    <xf numFmtId="1" fontId="0" fillId="4" borderId="0" xfId="0" applyNumberFormat="1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left" vertical="center"/>
    </xf>
    <xf numFmtId="1" fontId="0" fillId="4" borderId="17" xfId="0" applyNumberFormat="1" applyFont="1" applyFill="1" applyBorder="1" applyAlignment="1">
      <alignment vertical="center"/>
    </xf>
    <xf numFmtId="1" fontId="0" fillId="4" borderId="9" xfId="0" applyNumberFormat="1" applyFont="1" applyFill="1" applyBorder="1" applyAlignment="1">
      <alignment horizontal="center" vertical="center"/>
    </xf>
    <xf numFmtId="1" fontId="0" fillId="4" borderId="7" xfId="0" applyNumberFormat="1" applyFont="1" applyFill="1" applyBorder="1" applyAlignment="1">
      <alignment horizontal="left" vertical="center"/>
    </xf>
    <xf numFmtId="1" fontId="0" fillId="4" borderId="12" xfId="0" applyNumberFormat="1" applyFont="1" applyFill="1" applyBorder="1" applyAlignment="1">
      <alignment vertical="center"/>
    </xf>
    <xf numFmtId="1" fontId="0" fillId="4" borderId="13" xfId="0" applyNumberFormat="1" applyFont="1" applyFill="1" applyBorder="1" applyAlignment="1">
      <alignment horizontal="center" vertical="center"/>
    </xf>
    <xf numFmtId="1" fontId="0" fillId="4" borderId="15" xfId="0" applyNumberFormat="1" applyFont="1" applyFill="1" applyBorder="1" applyAlignment="1">
      <alignment horizontal="left" vertical="center"/>
    </xf>
    <xf numFmtId="165" fontId="0" fillId="5" borderId="18" xfId="0" applyNumberFormat="1" applyFill="1" applyBorder="1" applyAlignment="1">
      <alignment horizontal="center"/>
    </xf>
    <xf numFmtId="165" fontId="0" fillId="5" borderId="19" xfId="0" applyNumberFormat="1" applyFill="1" applyBorder="1" applyAlignment="1">
      <alignment horizontal="center"/>
    </xf>
    <xf numFmtId="164" fontId="0" fillId="5" borderId="2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>
      <alignment/>
    </xf>
    <xf numFmtId="1" fontId="2" fillId="4" borderId="21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2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6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4" borderId="23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left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32" xfId="0" applyFill="1" applyBorder="1" applyAlignment="1">
      <alignment horizontal="left"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6" fillId="3" borderId="4" xfId="0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1" fillId="4" borderId="32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36" xfId="0" applyFill="1" applyBorder="1" applyAlignment="1">
      <alignment/>
    </xf>
    <xf numFmtId="0" fontId="11" fillId="4" borderId="31" xfId="20" applyFont="1" applyFill="1" applyBorder="1" applyAlignment="1">
      <alignment horizontal="center" vertical="center"/>
    </xf>
    <xf numFmtId="0" fontId="11" fillId="4" borderId="4" xfId="20" applyFont="1" applyFill="1" applyBorder="1" applyAlignment="1">
      <alignment horizontal="center" vertical="center"/>
    </xf>
    <xf numFmtId="0" fontId="11" fillId="4" borderId="6" xfId="20" applyFont="1" applyFill="1" applyBorder="1" applyAlignment="1">
      <alignment horizontal="center" vertical="center"/>
    </xf>
    <xf numFmtId="0" fontId="11" fillId="4" borderId="32" xfId="20" applyFont="1" applyFill="1" applyBorder="1" applyAlignment="1">
      <alignment horizontal="center" vertical="center"/>
    </xf>
    <xf numFmtId="0" fontId="11" fillId="4" borderId="33" xfId="20" applyFont="1" applyFill="1" applyBorder="1" applyAlignment="1">
      <alignment horizontal="center" vertical="center"/>
    </xf>
    <xf numFmtId="0" fontId="11" fillId="4" borderId="34" xfId="2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/>
    </xf>
    <xf numFmtId="0" fontId="3" fillId="4" borderId="22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eedomfly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showRowColHeaders="0" tabSelected="1" showOutlineSymbols="0" workbookViewId="0" topLeftCell="A1">
      <selection activeCell="J20" sqref="J20"/>
    </sheetView>
  </sheetViews>
  <sheetFormatPr defaultColWidth="9.140625" defaultRowHeight="12.75"/>
  <cols>
    <col min="1" max="1" width="4.421875" style="0" customWidth="1"/>
    <col min="2" max="2" width="22.8515625" style="0" customWidth="1"/>
    <col min="3" max="3" width="2.57421875" style="0" hidden="1" customWidth="1"/>
    <col min="4" max="4" width="4.57421875" style="0" hidden="1" customWidth="1"/>
    <col min="5" max="5" width="8.00390625" style="0" customWidth="1"/>
    <col min="6" max="6" width="9.7109375" style="0" customWidth="1"/>
    <col min="7" max="7" width="6.7109375" style="1" customWidth="1"/>
    <col min="8" max="8" width="1.57421875" style="0" bestFit="1" customWidth="1"/>
    <col min="9" max="9" width="6.7109375" style="2" customWidth="1"/>
    <col min="10" max="10" width="6.7109375" style="3" customWidth="1"/>
    <col min="11" max="11" width="1.57421875" style="0" bestFit="1" customWidth="1"/>
    <col min="12" max="12" width="6.7109375" style="2" customWidth="1"/>
    <col min="13" max="13" width="9.7109375" style="0" customWidth="1"/>
    <col min="14" max="14" width="8.00390625" style="1" customWidth="1"/>
    <col min="15" max="15" width="1.57421875" style="0" bestFit="1" customWidth="1"/>
    <col min="16" max="16" width="8.00390625" style="2" customWidth="1"/>
    <col min="17" max="17" width="8.00390625" style="1" customWidth="1"/>
    <col min="18" max="18" width="1.57421875" style="0" bestFit="1" customWidth="1"/>
    <col min="19" max="19" width="8.00390625" style="2" customWidth="1"/>
    <col min="20" max="20" width="4.7109375" style="0" customWidth="1"/>
    <col min="21" max="22" width="4.421875" style="0" customWidth="1"/>
    <col min="23" max="23" width="5.00390625" style="0" customWidth="1"/>
    <col min="25" max="25" width="8.8515625" style="0" customWidth="1"/>
  </cols>
  <sheetData>
    <row r="1" spans="1:25" ht="27" customHeight="1" thickBot="1">
      <c r="A1" s="9"/>
      <c r="B1" s="10"/>
      <c r="C1" s="10"/>
      <c r="D1" s="10"/>
      <c r="E1" s="9"/>
      <c r="F1" s="9"/>
      <c r="G1" s="15"/>
      <c r="H1" s="9"/>
      <c r="I1" s="16"/>
      <c r="J1" s="10"/>
      <c r="K1" s="9"/>
      <c r="L1" s="16"/>
      <c r="M1" s="9"/>
      <c r="N1" s="15"/>
      <c r="O1" s="9"/>
      <c r="P1" s="16"/>
      <c r="Q1" s="15"/>
      <c r="R1" s="9"/>
      <c r="S1" s="16"/>
      <c r="T1" s="9"/>
      <c r="U1" s="9"/>
      <c r="V1" s="4"/>
      <c r="W1" s="73"/>
      <c r="X1" s="9"/>
      <c r="Y1" s="9"/>
    </row>
    <row r="2" spans="1:25" ht="13.5" thickBot="1">
      <c r="A2" s="9"/>
      <c r="B2" s="112" t="s">
        <v>0</v>
      </c>
      <c r="C2" s="113"/>
      <c r="D2" s="113"/>
      <c r="E2" s="64">
        <v>235</v>
      </c>
      <c r="F2" s="9"/>
      <c r="G2" s="15"/>
      <c r="H2" s="9"/>
      <c r="I2" s="16"/>
      <c r="J2" s="10"/>
      <c r="K2" s="9"/>
      <c r="L2" s="16"/>
      <c r="M2" s="10"/>
      <c r="N2" s="15"/>
      <c r="O2" s="10"/>
      <c r="P2" s="16"/>
      <c r="Q2" s="15"/>
      <c r="R2" s="10"/>
      <c r="S2" s="16"/>
      <c r="T2" s="10"/>
      <c r="U2" s="9"/>
      <c r="V2" s="4"/>
      <c r="W2" s="73"/>
      <c r="X2" s="9"/>
      <c r="Y2" s="9"/>
    </row>
    <row r="3" spans="1:25" ht="12.75">
      <c r="A3" s="9"/>
      <c r="B3" s="116" t="s">
        <v>13</v>
      </c>
      <c r="C3" s="117"/>
      <c r="D3" s="117"/>
      <c r="E3" s="65">
        <v>19</v>
      </c>
      <c r="F3" s="9"/>
      <c r="G3" s="95" t="s">
        <v>15</v>
      </c>
      <c r="H3" s="96"/>
      <c r="I3" s="96"/>
      <c r="J3" s="96"/>
      <c r="K3" s="96"/>
      <c r="L3" s="97"/>
      <c r="M3" s="10"/>
      <c r="N3" s="15"/>
      <c r="O3" s="9"/>
      <c r="P3" s="16"/>
      <c r="Q3" s="15"/>
      <c r="R3" s="9"/>
      <c r="S3" s="16"/>
      <c r="T3" s="9"/>
      <c r="U3" s="9"/>
      <c r="V3" s="4"/>
      <c r="W3" s="73"/>
      <c r="X3" s="9"/>
      <c r="Y3" s="9"/>
    </row>
    <row r="4" spans="1:25" ht="13.5" thickBot="1">
      <c r="A4" s="9"/>
      <c r="B4" s="116" t="s">
        <v>14</v>
      </c>
      <c r="C4" s="117"/>
      <c r="D4" s="117"/>
      <c r="E4" s="65">
        <v>73</v>
      </c>
      <c r="F4" s="9"/>
      <c r="G4" s="98" t="s">
        <v>16</v>
      </c>
      <c r="H4" s="99"/>
      <c r="I4" s="99"/>
      <c r="J4" s="99"/>
      <c r="K4" s="99"/>
      <c r="L4" s="100"/>
      <c r="M4" s="10"/>
      <c r="N4" s="15"/>
      <c r="O4" s="9"/>
      <c r="P4" s="16"/>
      <c r="Q4" s="15"/>
      <c r="R4" s="9"/>
      <c r="S4" s="16"/>
      <c r="T4" s="9"/>
      <c r="U4" s="9"/>
      <c r="V4" s="4"/>
      <c r="W4" s="73"/>
      <c r="X4" s="9"/>
      <c r="Y4" s="9"/>
    </row>
    <row r="5" spans="1:25" ht="13.5" thickBot="1">
      <c r="A5" s="9"/>
      <c r="B5" s="114" t="s">
        <v>1</v>
      </c>
      <c r="C5" s="115"/>
      <c r="D5" s="115"/>
      <c r="E5" s="66">
        <v>0.2</v>
      </c>
      <c r="F5" s="9"/>
      <c r="G5" s="15"/>
      <c r="H5" s="9"/>
      <c r="I5" s="16"/>
      <c r="J5" s="10"/>
      <c r="K5" s="9"/>
      <c r="L5" s="16"/>
      <c r="M5" s="10"/>
      <c r="N5" s="15"/>
      <c r="O5" s="9"/>
      <c r="P5" s="16"/>
      <c r="Q5" s="15"/>
      <c r="R5" s="9"/>
      <c r="S5" s="16"/>
      <c r="T5" s="9"/>
      <c r="U5" s="9"/>
      <c r="V5" s="4"/>
      <c r="W5" s="73"/>
      <c r="X5" s="9"/>
      <c r="Y5" s="9"/>
    </row>
    <row r="6" spans="1:25" ht="13.5" thickBot="1">
      <c r="A6" s="9"/>
      <c r="B6" s="10"/>
      <c r="C6" s="10"/>
      <c r="D6" s="10"/>
      <c r="E6" s="17"/>
      <c r="F6" s="9"/>
      <c r="G6" s="15"/>
      <c r="H6" s="9"/>
      <c r="I6" s="16"/>
      <c r="J6" s="10"/>
      <c r="K6" s="9"/>
      <c r="L6" s="16"/>
      <c r="M6" s="10"/>
      <c r="N6" s="15"/>
      <c r="O6" s="9"/>
      <c r="P6" s="16"/>
      <c r="Q6" s="15"/>
      <c r="R6" s="9"/>
      <c r="S6" s="16"/>
      <c r="T6" s="9"/>
      <c r="U6" s="9"/>
      <c r="V6" s="4"/>
      <c r="W6" s="73"/>
      <c r="X6" s="9"/>
      <c r="Y6" s="9"/>
    </row>
    <row r="7" spans="1:25" ht="12.75" customHeight="1" thickBot="1">
      <c r="A7" s="9"/>
      <c r="B7" s="107" t="s">
        <v>11</v>
      </c>
      <c r="C7" s="107"/>
      <c r="D7" s="107"/>
      <c r="E7" s="107"/>
      <c r="F7" s="103" t="s">
        <v>17</v>
      </c>
      <c r="G7" s="104"/>
      <c r="H7" s="104"/>
      <c r="I7" s="104"/>
      <c r="J7" s="104"/>
      <c r="K7" s="104"/>
      <c r="L7" s="105"/>
      <c r="M7" s="28"/>
      <c r="N7" s="122" t="s">
        <v>28</v>
      </c>
      <c r="O7" s="123"/>
      <c r="P7" s="123"/>
      <c r="Q7" s="123"/>
      <c r="R7" s="123"/>
      <c r="S7" s="123"/>
      <c r="T7" s="124"/>
      <c r="U7" s="9"/>
      <c r="V7" s="4"/>
      <c r="W7" s="73"/>
      <c r="X7" s="9"/>
      <c r="Y7" s="9"/>
    </row>
    <row r="8" spans="1:25" ht="12.75" customHeight="1" thickBot="1">
      <c r="A8" s="9"/>
      <c r="B8" s="106" t="s">
        <v>2</v>
      </c>
      <c r="C8" s="84"/>
      <c r="D8" s="84"/>
      <c r="E8" s="84"/>
      <c r="F8" s="32" t="s">
        <v>3</v>
      </c>
      <c r="G8" s="81" t="s">
        <v>5</v>
      </c>
      <c r="H8" s="82"/>
      <c r="I8" s="82"/>
      <c r="J8" s="84" t="s">
        <v>4</v>
      </c>
      <c r="K8" s="82"/>
      <c r="L8" s="85"/>
      <c r="M8" s="28"/>
      <c r="N8" s="125"/>
      <c r="O8" s="126"/>
      <c r="P8" s="126"/>
      <c r="Q8" s="126"/>
      <c r="R8" s="126"/>
      <c r="S8" s="126"/>
      <c r="T8" s="127"/>
      <c r="U8" s="27"/>
      <c r="V8" s="4"/>
      <c r="W8" s="73"/>
      <c r="X8" s="9"/>
      <c r="Y8" s="9"/>
    </row>
    <row r="9" spans="1:25" ht="12.75" customHeight="1">
      <c r="A9" s="9"/>
      <c r="B9" s="88" t="s">
        <v>21</v>
      </c>
      <c r="C9" s="89"/>
      <c r="D9" s="89"/>
      <c r="E9" s="90"/>
      <c r="F9" s="34">
        <f>((((E2-(E2*E5))/2.2)*21.6)+370)*1.2</f>
        <v>2658.981818181818</v>
      </c>
      <c r="G9" s="35">
        <f>F9+(F9*0.15)</f>
        <v>3057.829090909091</v>
      </c>
      <c r="H9" s="41" t="s">
        <v>20</v>
      </c>
      <c r="I9" s="37">
        <f>F9+(F9*0.2)</f>
        <v>3190.778181818182</v>
      </c>
      <c r="J9" s="55">
        <f>F9-(F9*0.2)</f>
        <v>2127.1854545454544</v>
      </c>
      <c r="K9" s="56" t="s">
        <v>20</v>
      </c>
      <c r="L9" s="57">
        <f>F9-(F9*0.15)</f>
        <v>2260.1345454545453</v>
      </c>
      <c r="M9" s="28"/>
      <c r="N9" s="15"/>
      <c r="O9" s="9"/>
      <c r="P9" s="16"/>
      <c r="Q9" s="15"/>
      <c r="R9" s="9"/>
      <c r="S9" s="16"/>
      <c r="T9" s="9"/>
      <c r="U9" s="27"/>
      <c r="V9" s="4"/>
      <c r="W9" s="73"/>
      <c r="X9" s="9"/>
      <c r="Y9" s="9"/>
    </row>
    <row r="10" spans="1:25" ht="12.75" customHeight="1">
      <c r="A10" s="9"/>
      <c r="B10" s="91" t="s">
        <v>22</v>
      </c>
      <c r="C10" s="92"/>
      <c r="D10" s="92"/>
      <c r="E10" s="93"/>
      <c r="F10" s="34">
        <f>((((E2-(E2*E5))/2.2)*21.6)+370)*1.375</f>
        <v>3046.75</v>
      </c>
      <c r="G10" s="43">
        <f>F10+(F10*0.15)</f>
        <v>3503.7625</v>
      </c>
      <c r="H10" s="44" t="s">
        <v>20</v>
      </c>
      <c r="I10" s="45">
        <f>F10+(F10*0.2)</f>
        <v>3656.1</v>
      </c>
      <c r="J10" s="58">
        <f>F10-(F10*0.2)</f>
        <v>2437.4</v>
      </c>
      <c r="K10" s="59" t="s">
        <v>20</v>
      </c>
      <c r="L10" s="60">
        <f>F10-(F10*0.15)</f>
        <v>2589.7375</v>
      </c>
      <c r="M10" s="28"/>
      <c r="N10" s="15"/>
      <c r="O10" s="9"/>
      <c r="P10" s="16"/>
      <c r="Q10" s="15"/>
      <c r="R10" s="9"/>
      <c r="S10" s="16"/>
      <c r="T10" s="9"/>
      <c r="U10" s="9"/>
      <c r="V10" s="4"/>
      <c r="W10" s="73"/>
      <c r="X10" s="9"/>
      <c r="Y10" s="9"/>
    </row>
    <row r="11" spans="1:25" ht="12.75" customHeight="1">
      <c r="A11" s="9"/>
      <c r="B11" s="91" t="s">
        <v>23</v>
      </c>
      <c r="C11" s="92"/>
      <c r="D11" s="92"/>
      <c r="E11" s="93"/>
      <c r="F11" s="34">
        <f>((((E2-(E2*E5))/2.2)*21.6)+370)*1.55</f>
        <v>3434.5181818181823</v>
      </c>
      <c r="G11" s="43">
        <f>F11+(F11*0.15)</f>
        <v>3949.6959090909095</v>
      </c>
      <c r="H11" s="44" t="s">
        <v>20</v>
      </c>
      <c r="I11" s="45">
        <f>F11+(F11*0.2)</f>
        <v>4121.421818181819</v>
      </c>
      <c r="J11" s="58">
        <f>F11-(F11*0.2)</f>
        <v>2747.614545454546</v>
      </c>
      <c r="K11" s="59" t="s">
        <v>20</v>
      </c>
      <c r="L11" s="60">
        <f>F11-(F11*0.15)</f>
        <v>2919.340454545455</v>
      </c>
      <c r="M11" s="28"/>
      <c r="N11" s="29"/>
      <c r="O11" s="28"/>
      <c r="P11" s="30"/>
      <c r="Q11" s="29"/>
      <c r="R11" s="28"/>
      <c r="S11" s="30"/>
      <c r="T11" s="28"/>
      <c r="U11" s="9"/>
      <c r="V11" s="4"/>
      <c r="W11" s="73"/>
      <c r="X11" s="9"/>
      <c r="Y11" s="9"/>
    </row>
    <row r="12" spans="1:25" ht="12.75" customHeight="1">
      <c r="A12" s="9"/>
      <c r="B12" s="91" t="s">
        <v>24</v>
      </c>
      <c r="C12" s="92"/>
      <c r="D12" s="92"/>
      <c r="E12" s="93"/>
      <c r="F12" s="34">
        <f>((((E2-(E2*E5))/2.2)*21.6)+370)*1.725</f>
        <v>3822.286363636364</v>
      </c>
      <c r="G12" s="43">
        <f>F12+(F12*0.15)</f>
        <v>4395.629318181818</v>
      </c>
      <c r="H12" s="44" t="s">
        <v>20</v>
      </c>
      <c r="I12" s="45">
        <f>F12+(F12*0.2)</f>
        <v>4586.743636363637</v>
      </c>
      <c r="J12" s="58">
        <f>F12-(F12*0.2)</f>
        <v>3057.829090909091</v>
      </c>
      <c r="K12" s="59" t="s">
        <v>20</v>
      </c>
      <c r="L12" s="60">
        <f>F12-(F12*0.15)</f>
        <v>3248.9434090909094</v>
      </c>
      <c r="M12" s="28"/>
      <c r="N12" s="29"/>
      <c r="O12" s="28"/>
      <c r="P12" s="30"/>
      <c r="Q12" s="29"/>
      <c r="R12" s="28"/>
      <c r="S12" s="30"/>
      <c r="T12" s="28"/>
      <c r="U12" s="9"/>
      <c r="V12" s="4"/>
      <c r="W12" s="73"/>
      <c r="X12" s="9"/>
      <c r="Y12" s="9"/>
    </row>
    <row r="13" spans="1:25" ht="12.75" customHeight="1" thickBot="1">
      <c r="A13" s="9"/>
      <c r="B13" s="109" t="s">
        <v>25</v>
      </c>
      <c r="C13" s="110"/>
      <c r="D13" s="110"/>
      <c r="E13" s="111"/>
      <c r="F13" s="48">
        <f>((((E2-(E2*E5))/2.2)*21.6)+370)*1.9</f>
        <v>4210.054545454545</v>
      </c>
      <c r="G13" s="49">
        <f>F13+(F13*0.15)</f>
        <v>4841.562727272727</v>
      </c>
      <c r="H13" s="50" t="s">
        <v>20</v>
      </c>
      <c r="I13" s="51">
        <f>F13+(F13*0.2)</f>
        <v>5052.0654545454545</v>
      </c>
      <c r="J13" s="61">
        <f>F13-(F13*0.2)</f>
        <v>3368.0436363636363</v>
      </c>
      <c r="K13" s="62" t="s">
        <v>20</v>
      </c>
      <c r="L13" s="63">
        <f>F13-(F13*0.15)</f>
        <v>3578.546363636364</v>
      </c>
      <c r="M13" s="28"/>
      <c r="N13" s="29"/>
      <c r="O13" s="28"/>
      <c r="P13" s="30"/>
      <c r="Q13" s="29"/>
      <c r="R13" s="28"/>
      <c r="S13" s="30"/>
      <c r="T13" s="28"/>
      <c r="U13" s="9"/>
      <c r="V13" s="4"/>
      <c r="W13" s="73"/>
      <c r="X13" s="9"/>
      <c r="Y13" s="9"/>
    </row>
    <row r="14" spans="1:25" ht="12.75" customHeight="1">
      <c r="A14" s="9"/>
      <c r="B14" s="101" t="s">
        <v>26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28"/>
      <c r="N14" s="29"/>
      <c r="O14" s="28"/>
      <c r="P14" s="30"/>
      <c r="Q14" s="29"/>
      <c r="R14" s="28"/>
      <c r="S14" s="30"/>
      <c r="T14" s="28"/>
      <c r="U14" s="9"/>
      <c r="V14" s="4"/>
      <c r="W14" s="73"/>
      <c r="X14" s="9"/>
      <c r="Y14" s="9"/>
    </row>
    <row r="15" spans="1:25" ht="12.75" customHeight="1" thickBot="1">
      <c r="A15" s="9"/>
      <c r="B15" s="28"/>
      <c r="C15" s="28"/>
      <c r="D15" s="28"/>
      <c r="E15" s="31"/>
      <c r="F15" s="28"/>
      <c r="G15" s="29"/>
      <c r="H15" s="28"/>
      <c r="I15" s="30"/>
      <c r="J15" s="28"/>
      <c r="K15" s="28"/>
      <c r="L15" s="30"/>
      <c r="M15" s="28"/>
      <c r="N15" s="29"/>
      <c r="O15" s="28"/>
      <c r="P15" s="30"/>
      <c r="Q15" s="29"/>
      <c r="R15" s="28"/>
      <c r="S15" s="30"/>
      <c r="T15" s="28"/>
      <c r="U15" s="9"/>
      <c r="V15" s="4"/>
      <c r="W15" s="73"/>
      <c r="X15" s="9"/>
      <c r="Y15" s="9"/>
    </row>
    <row r="16" spans="1:25" ht="12.75" customHeight="1" thickBot="1">
      <c r="A16" s="9"/>
      <c r="B16" s="107" t="s">
        <v>12</v>
      </c>
      <c r="C16" s="108"/>
      <c r="D16" s="108"/>
      <c r="E16" s="108"/>
      <c r="F16" s="103" t="s">
        <v>18</v>
      </c>
      <c r="G16" s="104"/>
      <c r="H16" s="104"/>
      <c r="I16" s="104"/>
      <c r="J16" s="104"/>
      <c r="K16" s="104"/>
      <c r="L16" s="104"/>
      <c r="M16" s="129" t="s">
        <v>19</v>
      </c>
      <c r="N16" s="129"/>
      <c r="O16" s="129"/>
      <c r="P16" s="129"/>
      <c r="Q16" s="129"/>
      <c r="R16" s="129"/>
      <c r="S16" s="130"/>
      <c r="T16" s="28"/>
      <c r="U16" s="9"/>
      <c r="V16" s="4"/>
      <c r="W16" s="73"/>
      <c r="X16" s="9"/>
      <c r="Y16" s="9"/>
    </row>
    <row r="17" spans="1:25" ht="12.75" customHeight="1" thickBot="1">
      <c r="A17" s="9"/>
      <c r="B17" s="103" t="s">
        <v>2</v>
      </c>
      <c r="C17" s="104"/>
      <c r="D17" s="104"/>
      <c r="E17" s="104"/>
      <c r="F17" s="32" t="s">
        <v>3</v>
      </c>
      <c r="G17" s="81" t="s">
        <v>5</v>
      </c>
      <c r="H17" s="82"/>
      <c r="I17" s="83"/>
      <c r="J17" s="81" t="s">
        <v>4</v>
      </c>
      <c r="K17" s="82"/>
      <c r="L17" s="85"/>
      <c r="M17" s="33" t="s">
        <v>3</v>
      </c>
      <c r="N17" s="94" t="s">
        <v>5</v>
      </c>
      <c r="O17" s="82"/>
      <c r="P17" s="83"/>
      <c r="Q17" s="94" t="s">
        <v>4</v>
      </c>
      <c r="R17" s="82"/>
      <c r="S17" s="85"/>
      <c r="T17" s="28"/>
      <c r="U17" s="9"/>
      <c r="V17" s="4"/>
      <c r="W17" s="73"/>
      <c r="X17" s="9"/>
      <c r="Y17" s="9"/>
    </row>
    <row r="18" spans="1:25" ht="12.75" customHeight="1">
      <c r="A18" s="9"/>
      <c r="B18" s="86" t="s">
        <v>21</v>
      </c>
      <c r="C18" s="87"/>
      <c r="D18" s="87"/>
      <c r="E18" s="87"/>
      <c r="F18" s="34">
        <f>((66+(13.7*(E2/2.2))+(5*(E4*2.54)))-(6.8*E3))*1.2</f>
        <v>2792.7709090909093</v>
      </c>
      <c r="G18" s="35">
        <f>F18+(F18*0.15)</f>
        <v>3211.686545454546</v>
      </c>
      <c r="H18" s="36" t="s">
        <v>20</v>
      </c>
      <c r="I18" s="37">
        <f>F18+(F18*0.2)</f>
        <v>3351.325090909091</v>
      </c>
      <c r="J18" s="38">
        <f>F18-500</f>
        <v>2292.7709090909093</v>
      </c>
      <c r="K18" s="36" t="s">
        <v>20</v>
      </c>
      <c r="L18" s="39">
        <f>F18-(F18*0.15)</f>
        <v>2373.8552727272727</v>
      </c>
      <c r="M18" s="34">
        <f>((655+(9.6*(E2/2.2))+(1.8*(E4*2.54)))-(4.7*E3))*1.2</f>
        <v>2309.892654545454</v>
      </c>
      <c r="N18" s="35">
        <f>M18+(M18*0.15)</f>
        <v>2656.376552727272</v>
      </c>
      <c r="O18" s="36" t="s">
        <v>20</v>
      </c>
      <c r="P18" s="37">
        <f>M18+(M18*0.2)</f>
        <v>2771.871185454545</v>
      </c>
      <c r="Q18" s="40">
        <f>M18-(M18*0.2)</f>
        <v>1847.9141236363635</v>
      </c>
      <c r="R18" s="41" t="s">
        <v>20</v>
      </c>
      <c r="S18" s="42">
        <f>M18-(M18*0.15)</f>
        <v>1963.408756363636</v>
      </c>
      <c r="T18" s="28"/>
      <c r="U18" s="9"/>
      <c r="V18" s="4"/>
      <c r="W18" s="73"/>
      <c r="X18" s="9"/>
      <c r="Y18" s="9"/>
    </row>
    <row r="19" spans="1:25" ht="12.75" customHeight="1">
      <c r="A19" s="9"/>
      <c r="B19" s="86" t="s">
        <v>22</v>
      </c>
      <c r="C19" s="87"/>
      <c r="D19" s="87"/>
      <c r="E19" s="87"/>
      <c r="F19" s="34">
        <f>((66+(13.7*(E2/2.2))+(5*(E4*2.54)))-(6.8*E3))*1.375</f>
        <v>3200.05</v>
      </c>
      <c r="G19" s="43">
        <f>F19+(F19*0.15)</f>
        <v>3680.0575000000003</v>
      </c>
      <c r="H19" s="44" t="s">
        <v>20</v>
      </c>
      <c r="I19" s="45">
        <f>F19+(F19*0.2)</f>
        <v>3840.0600000000004</v>
      </c>
      <c r="J19" s="46">
        <f>F19-500</f>
        <v>2700.05</v>
      </c>
      <c r="K19" s="44" t="s">
        <v>20</v>
      </c>
      <c r="L19" s="42">
        <f>F19-(F19*0.15)</f>
        <v>2720.0425</v>
      </c>
      <c r="M19" s="34">
        <f>((655+(9.6*(E2/2.2))+(1.8*(E4*2.54)))-(4.7*E3))*1.375</f>
        <v>2646.752</v>
      </c>
      <c r="N19" s="43">
        <f>M19+(M19*0.15)</f>
        <v>3043.7648</v>
      </c>
      <c r="O19" s="44" t="s">
        <v>20</v>
      </c>
      <c r="P19" s="45">
        <f>M19+(M19*0.2)</f>
        <v>3176.1023999999998</v>
      </c>
      <c r="Q19" s="47">
        <f>M19-(M19*0.2)</f>
        <v>2117.4016</v>
      </c>
      <c r="R19" s="44" t="s">
        <v>20</v>
      </c>
      <c r="S19" s="42">
        <f>M19-(M19*0.15)</f>
        <v>2249.7392</v>
      </c>
      <c r="T19" s="28"/>
      <c r="U19" s="9"/>
      <c r="V19" s="4"/>
      <c r="W19" s="73"/>
      <c r="X19" s="9"/>
      <c r="Y19" s="9"/>
    </row>
    <row r="20" spans="1:25" ht="12.75" customHeight="1">
      <c r="A20" s="9"/>
      <c r="B20" s="86" t="s">
        <v>23</v>
      </c>
      <c r="C20" s="87"/>
      <c r="D20" s="87"/>
      <c r="E20" s="87"/>
      <c r="F20" s="34">
        <f>((66+(13.7*(E2/2.2))+(5*(E4*2.54)))-(6.8*E3))*1.55</f>
        <v>3607.329090909091</v>
      </c>
      <c r="G20" s="43">
        <f>F20+(F20*0.15)</f>
        <v>4148.428454545455</v>
      </c>
      <c r="H20" s="44" t="s">
        <v>20</v>
      </c>
      <c r="I20" s="45">
        <f>F20+(F20*0.2)</f>
        <v>4328.79490909091</v>
      </c>
      <c r="J20" s="46">
        <f>F20-500</f>
        <v>3107.329090909091</v>
      </c>
      <c r="K20" s="44" t="s">
        <v>20</v>
      </c>
      <c r="L20" s="42">
        <f>F20-(F20*0.15)</f>
        <v>3066.2297272727274</v>
      </c>
      <c r="M20" s="34">
        <f>((655+(9.6*(E2/2.2))+(1.8*(E4*2.54)))-(4.7*E3))*1.55</f>
        <v>2983.6113454545452</v>
      </c>
      <c r="N20" s="43">
        <f>M20+(M20*0.15)</f>
        <v>3431.1530472727272</v>
      </c>
      <c r="O20" s="44" t="s">
        <v>20</v>
      </c>
      <c r="P20" s="45">
        <f>M20+(M20*0.2)</f>
        <v>3580.333614545454</v>
      </c>
      <c r="Q20" s="47">
        <f>M20-(M20*0.2)</f>
        <v>2386.8890763636364</v>
      </c>
      <c r="R20" s="44" t="s">
        <v>20</v>
      </c>
      <c r="S20" s="42">
        <f>M20-(M20*0.15)</f>
        <v>2536.0696436363633</v>
      </c>
      <c r="T20" s="28"/>
      <c r="U20" s="9"/>
      <c r="V20" s="4"/>
      <c r="W20" s="73"/>
      <c r="X20" s="9"/>
      <c r="Y20" s="9"/>
    </row>
    <row r="21" spans="1:25" ht="12.75" customHeight="1">
      <c r="A21" s="9"/>
      <c r="B21" s="86" t="s">
        <v>24</v>
      </c>
      <c r="C21" s="87"/>
      <c r="D21" s="87"/>
      <c r="E21" s="87"/>
      <c r="F21" s="34">
        <f>((66+(13.7*(E2/2.2))+(5*(E4*2.54)))-(6.8*E3))*1.725</f>
        <v>4014.6081818181824</v>
      </c>
      <c r="G21" s="43">
        <f>F21+(F21*0.15)</f>
        <v>4616.79940909091</v>
      </c>
      <c r="H21" s="44" t="s">
        <v>20</v>
      </c>
      <c r="I21" s="45">
        <f>F21+(F21*0.2)</f>
        <v>4817.529818181819</v>
      </c>
      <c r="J21" s="46">
        <f>F21-500</f>
        <v>3514.6081818181824</v>
      </c>
      <c r="K21" s="44" t="s">
        <v>20</v>
      </c>
      <c r="L21" s="42">
        <f>F21-(F21*0.15)</f>
        <v>3412.416954545455</v>
      </c>
      <c r="M21" s="34">
        <f>((655+(9.6*(E2/2.2))+(1.8*(E4*2.54)))-(4.7*E3))*1.725</f>
        <v>3320.470690909091</v>
      </c>
      <c r="N21" s="43">
        <f>M21+(M21*0.15)</f>
        <v>3818.5412945454545</v>
      </c>
      <c r="O21" s="44" t="s">
        <v>20</v>
      </c>
      <c r="P21" s="45">
        <f>M21+(M21*0.2)</f>
        <v>3984.5648290909094</v>
      </c>
      <c r="Q21" s="47">
        <f>M21-(M21*0.2)</f>
        <v>2656.3765527272726</v>
      </c>
      <c r="R21" s="44" t="s">
        <v>20</v>
      </c>
      <c r="S21" s="42">
        <f>M21-(M21*0.15)</f>
        <v>2822.4000872727274</v>
      </c>
      <c r="T21" s="28"/>
      <c r="U21" s="9"/>
      <c r="V21" s="4"/>
      <c r="W21" s="73"/>
      <c r="X21" s="9"/>
      <c r="Y21" s="9"/>
    </row>
    <row r="22" spans="1:25" ht="12.75" customHeight="1" thickBot="1">
      <c r="A22" s="9"/>
      <c r="B22" s="109" t="s">
        <v>25</v>
      </c>
      <c r="C22" s="110"/>
      <c r="D22" s="110"/>
      <c r="E22" s="110"/>
      <c r="F22" s="48">
        <f>((66+(13.7*(E2/2.2))+(5*(E4*2.54)))-(6.8*E3))*1.9</f>
        <v>4421.887272727273</v>
      </c>
      <c r="G22" s="49">
        <f>F22+(F22*0.15)</f>
        <v>5085.170363636364</v>
      </c>
      <c r="H22" s="50" t="s">
        <v>20</v>
      </c>
      <c r="I22" s="51">
        <f>F22+(F22*0.2)</f>
        <v>5306.264727272727</v>
      </c>
      <c r="J22" s="52">
        <f>F22-500</f>
        <v>3921.887272727273</v>
      </c>
      <c r="K22" s="50" t="s">
        <v>20</v>
      </c>
      <c r="L22" s="53">
        <f>F22-(F22*0.15)</f>
        <v>3758.604181818182</v>
      </c>
      <c r="M22" s="48">
        <f>((655+(9.6*(E2/2.2))+(1.8*(E4*2.54)))-(4.7*E3))*1.9</f>
        <v>3657.3300363636363</v>
      </c>
      <c r="N22" s="49">
        <f>M22+(M22*0.15)</f>
        <v>4205.929541818182</v>
      </c>
      <c r="O22" s="50" t="s">
        <v>20</v>
      </c>
      <c r="P22" s="51">
        <f>M22+(M22*0.2)</f>
        <v>4388.796043636364</v>
      </c>
      <c r="Q22" s="54">
        <f>M22-(M22*0.2)</f>
        <v>2925.864029090909</v>
      </c>
      <c r="R22" s="50" t="s">
        <v>20</v>
      </c>
      <c r="S22" s="53">
        <f>M22-(M22*0.15)</f>
        <v>3108.7305309090907</v>
      </c>
      <c r="T22" s="28"/>
      <c r="U22" s="9"/>
      <c r="V22" s="4"/>
      <c r="W22" s="73"/>
      <c r="X22" s="9"/>
      <c r="Y22" s="9"/>
    </row>
    <row r="23" spans="1:25" ht="12.75">
      <c r="A23" s="9"/>
      <c r="B23" s="79" t="s">
        <v>27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9"/>
      <c r="N23" s="15"/>
      <c r="O23" s="9"/>
      <c r="P23" s="16"/>
      <c r="Q23" s="15"/>
      <c r="R23" s="9"/>
      <c r="S23" s="20"/>
      <c r="T23" s="9"/>
      <c r="U23" s="9"/>
      <c r="V23" s="4"/>
      <c r="W23" s="73"/>
      <c r="X23" s="9"/>
      <c r="Y23" s="9"/>
    </row>
    <row r="24" spans="1:25" ht="13.5" thickBot="1">
      <c r="A24" s="11"/>
      <c r="B24" s="11"/>
      <c r="C24" s="11"/>
      <c r="D24" s="11"/>
      <c r="E24" s="11"/>
      <c r="F24" s="11"/>
      <c r="G24" s="12"/>
      <c r="H24" s="11"/>
      <c r="I24" s="13"/>
      <c r="J24" s="14"/>
      <c r="K24" s="11"/>
      <c r="L24" s="13"/>
      <c r="M24" s="11"/>
      <c r="N24" s="12"/>
      <c r="O24" s="11"/>
      <c r="P24" s="13"/>
      <c r="Q24" s="12"/>
      <c r="R24" s="11"/>
      <c r="S24" s="13"/>
      <c r="T24" s="11"/>
      <c r="U24" s="11"/>
      <c r="V24" s="4"/>
      <c r="W24" s="73"/>
      <c r="X24" s="9"/>
      <c r="Y24" s="9"/>
    </row>
    <row r="25" spans="1:25" s="3" customFormat="1" ht="12.75">
      <c r="A25" s="14"/>
      <c r="B25" s="128" t="s">
        <v>6</v>
      </c>
      <c r="C25" s="96"/>
      <c r="D25" s="96"/>
      <c r="E25" s="96"/>
      <c r="F25" s="96"/>
      <c r="G25" s="96"/>
      <c r="H25" s="96"/>
      <c r="I25" s="96"/>
      <c r="J25" s="96"/>
      <c r="K25" s="96"/>
      <c r="L25" s="97"/>
      <c r="M25" s="21"/>
      <c r="N25" s="21"/>
      <c r="O25" s="21"/>
      <c r="P25" s="21"/>
      <c r="Q25" s="21"/>
      <c r="R25" s="21"/>
      <c r="S25" s="21"/>
      <c r="T25" s="14"/>
      <c r="U25" s="14"/>
      <c r="V25" s="5"/>
      <c r="W25" s="78"/>
      <c r="X25" s="10"/>
      <c r="Y25" s="10"/>
    </row>
    <row r="26" spans="1:25" s="3" customFormat="1" ht="13.5" thickBot="1">
      <c r="A26" s="14"/>
      <c r="B26" s="119" t="s">
        <v>7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1"/>
      <c r="M26" s="21"/>
      <c r="N26" s="10"/>
      <c r="O26" s="10"/>
      <c r="P26" s="10"/>
      <c r="Q26" s="10"/>
      <c r="R26" s="10"/>
      <c r="S26" s="10"/>
      <c r="T26" s="10"/>
      <c r="U26" s="14"/>
      <c r="V26" s="5"/>
      <c r="W26" s="78"/>
      <c r="X26" s="10"/>
      <c r="Y26" s="10"/>
    </row>
    <row r="27" spans="1:25" s="3" customFormat="1" ht="13.5" thickBot="1">
      <c r="A27" s="14"/>
      <c r="B27" s="119" t="s">
        <v>8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1"/>
      <c r="M27" s="22"/>
      <c r="N27" s="71" t="s">
        <v>30</v>
      </c>
      <c r="O27" s="72"/>
      <c r="P27" s="72"/>
      <c r="Q27" s="72"/>
      <c r="R27" s="72"/>
      <c r="S27" s="72"/>
      <c r="T27" s="69">
        <f>(E2-(E2*E5))*1.14</f>
        <v>214.32</v>
      </c>
      <c r="U27" s="14"/>
      <c r="V27" s="5"/>
      <c r="W27" s="78"/>
      <c r="X27" s="10"/>
      <c r="Y27" s="10"/>
    </row>
    <row r="28" spans="1:25" s="3" customFormat="1" ht="12.75">
      <c r="A28" s="14"/>
      <c r="B28" s="119" t="s">
        <v>9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1"/>
      <c r="M28" s="22"/>
      <c r="N28" s="70" t="s">
        <v>29</v>
      </c>
      <c r="O28" s="10"/>
      <c r="P28" s="16"/>
      <c r="Q28" s="15"/>
      <c r="R28" s="10"/>
      <c r="S28" s="16"/>
      <c r="T28" s="10"/>
      <c r="U28" s="14"/>
      <c r="V28" s="5"/>
      <c r="W28" s="78"/>
      <c r="X28" s="10"/>
      <c r="Y28" s="10"/>
    </row>
    <row r="29" spans="1:25" s="3" customFormat="1" ht="13.5" thickBot="1">
      <c r="A29" s="14"/>
      <c r="B29" s="118" t="s">
        <v>10</v>
      </c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22"/>
      <c r="N29" s="10"/>
      <c r="O29" s="10"/>
      <c r="P29" s="10"/>
      <c r="Q29" s="10"/>
      <c r="R29" s="10"/>
      <c r="S29" s="10"/>
      <c r="T29" s="10"/>
      <c r="U29" s="14"/>
      <c r="V29" s="5"/>
      <c r="W29" s="78"/>
      <c r="X29" s="10"/>
      <c r="Y29" s="10"/>
    </row>
    <row r="30" spans="1:25" s="3" customFormat="1" ht="12.75">
      <c r="A30" s="14"/>
      <c r="B30" s="24"/>
      <c r="C30" s="25"/>
      <c r="D30" s="25"/>
      <c r="E30" s="25"/>
      <c r="F30" s="22"/>
      <c r="G30" s="19"/>
      <c r="H30" s="18"/>
      <c r="I30" s="23"/>
      <c r="J30" s="26"/>
      <c r="K30" s="18"/>
      <c r="L30" s="23"/>
      <c r="M30" s="22"/>
      <c r="N30" s="19"/>
      <c r="O30" s="18"/>
      <c r="P30" s="23"/>
      <c r="Q30" s="19"/>
      <c r="R30" s="18"/>
      <c r="S30" s="23"/>
      <c r="T30" s="14"/>
      <c r="U30" s="14"/>
      <c r="V30" s="5"/>
      <c r="W30" s="78"/>
      <c r="X30" s="10"/>
      <c r="Y30" s="10"/>
    </row>
    <row r="31" spans="1:25" s="3" customFormat="1" ht="5.25" customHeight="1">
      <c r="A31" s="14"/>
      <c r="B31" s="24"/>
      <c r="C31" s="25"/>
      <c r="D31" s="25"/>
      <c r="E31" s="25"/>
      <c r="F31" s="22"/>
      <c r="G31" s="19"/>
      <c r="H31" s="18"/>
      <c r="I31" s="23"/>
      <c r="J31" s="26"/>
      <c r="K31" s="18"/>
      <c r="L31" s="23"/>
      <c r="M31" s="22"/>
      <c r="N31" s="19"/>
      <c r="O31" s="18"/>
      <c r="P31" s="23"/>
      <c r="Q31" s="19"/>
      <c r="R31" s="18"/>
      <c r="S31" s="23"/>
      <c r="T31" s="14"/>
      <c r="U31" s="14"/>
      <c r="V31" s="5"/>
      <c r="W31" s="78"/>
      <c r="X31" s="10"/>
      <c r="Y31" s="10"/>
    </row>
    <row r="32" spans="1:25" s="3" customFormat="1" ht="18.75" customHeight="1">
      <c r="A32" s="14"/>
      <c r="B32" s="14"/>
      <c r="C32" s="14"/>
      <c r="D32" s="14"/>
      <c r="E32" s="14"/>
      <c r="F32" s="14"/>
      <c r="G32" s="12"/>
      <c r="H32" s="14"/>
      <c r="I32" s="13"/>
      <c r="J32" s="14"/>
      <c r="K32" s="14"/>
      <c r="L32" s="13"/>
      <c r="M32" s="14"/>
      <c r="N32" s="12"/>
      <c r="O32" s="14"/>
      <c r="P32" s="13"/>
      <c r="Q32" s="12"/>
      <c r="R32" s="14"/>
      <c r="S32" s="13"/>
      <c r="T32" s="14"/>
      <c r="U32" s="14"/>
      <c r="V32" s="5"/>
      <c r="W32" s="78"/>
      <c r="X32" s="10"/>
      <c r="Y32" s="10"/>
    </row>
    <row r="33" spans="1:25" s="3" customFormat="1" ht="9.75" customHeight="1">
      <c r="A33" s="6"/>
      <c r="B33" s="6"/>
      <c r="C33" s="6"/>
      <c r="D33" s="6"/>
      <c r="E33" s="6"/>
      <c r="F33" s="6"/>
      <c r="G33" s="7"/>
      <c r="H33" s="6"/>
      <c r="I33" s="8"/>
      <c r="J33" s="6"/>
      <c r="K33" s="6"/>
      <c r="L33" s="8"/>
      <c r="M33" s="6"/>
      <c r="N33" s="7"/>
      <c r="O33" s="6"/>
      <c r="P33" s="8"/>
      <c r="Q33" s="7"/>
      <c r="R33" s="6"/>
      <c r="S33" s="8"/>
      <c r="T33" s="6"/>
      <c r="U33" s="6"/>
      <c r="V33" s="5"/>
      <c r="W33" s="78"/>
      <c r="X33" s="10"/>
      <c r="Y33" s="10"/>
    </row>
    <row r="34" spans="1:25" ht="14.25" customHeight="1">
      <c r="A34" s="67"/>
      <c r="B34" s="67"/>
      <c r="C34" s="67"/>
      <c r="D34" s="67"/>
      <c r="E34" s="68"/>
      <c r="F34" s="67"/>
      <c r="G34" s="7"/>
      <c r="H34" s="67"/>
      <c r="I34" s="8"/>
      <c r="J34" s="6"/>
      <c r="K34" s="67"/>
      <c r="L34" s="8"/>
      <c r="M34" s="67"/>
      <c r="N34" s="7"/>
      <c r="O34" s="67"/>
      <c r="P34" s="8"/>
      <c r="Q34" s="7"/>
      <c r="R34" s="67"/>
      <c r="S34" s="8"/>
      <c r="T34" s="67"/>
      <c r="U34" s="67"/>
      <c r="V34" s="4"/>
      <c r="W34" s="73"/>
      <c r="X34" s="9"/>
      <c r="Y34" s="9"/>
    </row>
    <row r="35" spans="1:25" ht="12.75" hidden="1">
      <c r="A35" s="67"/>
      <c r="B35" s="67"/>
      <c r="C35" s="67"/>
      <c r="D35" s="67"/>
      <c r="E35" s="67"/>
      <c r="F35" s="67"/>
      <c r="G35" s="7"/>
      <c r="H35" s="67"/>
      <c r="I35" s="8"/>
      <c r="J35" s="6"/>
      <c r="K35" s="67"/>
      <c r="L35" s="8"/>
      <c r="M35" s="67"/>
      <c r="N35" s="7"/>
      <c r="O35" s="67"/>
      <c r="P35" s="8"/>
      <c r="Q35" s="7"/>
      <c r="R35" s="67"/>
      <c r="S35" s="8"/>
      <c r="T35" s="67"/>
      <c r="U35" s="67"/>
      <c r="V35" s="4"/>
      <c r="W35" s="73"/>
      <c r="X35" s="9"/>
      <c r="Y35" s="9"/>
    </row>
    <row r="36" spans="1:25" ht="12.75">
      <c r="A36" s="77"/>
      <c r="B36" s="77"/>
      <c r="C36" s="77"/>
      <c r="D36" s="77"/>
      <c r="E36" s="77"/>
      <c r="F36" s="77"/>
      <c r="G36" s="75"/>
      <c r="H36" s="77"/>
      <c r="I36" s="76"/>
      <c r="J36" s="74"/>
      <c r="K36" s="77"/>
      <c r="L36" s="76"/>
      <c r="M36" s="77"/>
      <c r="N36" s="75"/>
      <c r="O36" s="77"/>
      <c r="P36" s="76"/>
      <c r="Q36" s="75"/>
      <c r="R36" s="77"/>
      <c r="S36" s="76"/>
      <c r="T36" s="77"/>
      <c r="U36" s="77"/>
      <c r="V36" s="73"/>
      <c r="W36" s="73"/>
      <c r="X36" s="9"/>
      <c r="Y36" s="9"/>
    </row>
    <row r="37" spans="1:25" ht="4.5" customHeight="1">
      <c r="A37" s="77"/>
      <c r="B37" s="77"/>
      <c r="C37" s="77"/>
      <c r="D37" s="77"/>
      <c r="E37" s="77"/>
      <c r="F37" s="77"/>
      <c r="G37" s="75"/>
      <c r="H37" s="77"/>
      <c r="I37" s="76"/>
      <c r="J37" s="74"/>
      <c r="K37" s="77"/>
      <c r="L37" s="76"/>
      <c r="M37" s="77"/>
      <c r="N37" s="75"/>
      <c r="O37" s="77"/>
      <c r="P37" s="76"/>
      <c r="Q37" s="75"/>
      <c r="R37" s="77"/>
      <c r="S37" s="76"/>
      <c r="T37" s="77"/>
      <c r="U37" s="77"/>
      <c r="V37" s="73"/>
      <c r="W37" s="73"/>
      <c r="X37" s="9"/>
      <c r="Y37" s="9"/>
    </row>
    <row r="38" spans="1:25" ht="5.25" customHeight="1">
      <c r="A38" s="77"/>
      <c r="B38" s="77"/>
      <c r="C38" s="77"/>
      <c r="D38" s="77"/>
      <c r="E38" s="77"/>
      <c r="F38" s="77"/>
      <c r="G38" s="75"/>
      <c r="H38" s="77"/>
      <c r="I38" s="76"/>
      <c r="J38" s="74"/>
      <c r="K38" s="77"/>
      <c r="L38" s="76"/>
      <c r="M38" s="77"/>
      <c r="N38" s="75"/>
      <c r="O38" s="77"/>
      <c r="P38" s="76"/>
      <c r="Q38" s="75"/>
      <c r="R38" s="77"/>
      <c r="S38" s="76"/>
      <c r="T38" s="77"/>
      <c r="U38" s="77"/>
      <c r="V38" s="73"/>
      <c r="W38" s="73"/>
      <c r="X38" s="9"/>
      <c r="Y38" s="9"/>
    </row>
    <row r="39" spans="1:25" ht="12.75">
      <c r="A39" s="11"/>
      <c r="B39" s="11"/>
      <c r="C39" s="11"/>
      <c r="D39" s="11"/>
      <c r="E39" s="11"/>
      <c r="F39" s="11"/>
      <c r="G39" s="12"/>
      <c r="H39" s="11"/>
      <c r="I39" s="13"/>
      <c r="J39" s="14"/>
      <c r="K39" s="11"/>
      <c r="L39" s="13"/>
      <c r="M39" s="11"/>
      <c r="N39" s="12"/>
      <c r="O39" s="11"/>
      <c r="P39" s="13"/>
      <c r="Q39" s="12"/>
      <c r="R39" s="11"/>
      <c r="S39" s="13"/>
      <c r="T39" s="11"/>
      <c r="U39" s="11"/>
      <c r="V39" s="9"/>
      <c r="W39" s="9"/>
      <c r="X39" s="9"/>
      <c r="Y39" s="9"/>
    </row>
    <row r="40" spans="1:25" ht="12.75">
      <c r="A40" s="11"/>
      <c r="B40" s="11"/>
      <c r="C40" s="11"/>
      <c r="D40" s="11"/>
      <c r="E40" s="11"/>
      <c r="F40" s="11"/>
      <c r="G40" s="12"/>
      <c r="H40" s="11"/>
      <c r="I40" s="13"/>
      <c r="J40" s="14"/>
      <c r="K40" s="11"/>
      <c r="L40" s="13"/>
      <c r="M40" s="11"/>
      <c r="N40" s="12"/>
      <c r="O40" s="11"/>
      <c r="P40" s="13"/>
      <c r="Q40" s="12"/>
      <c r="R40" s="11"/>
      <c r="S40" s="13"/>
      <c r="T40" s="11"/>
      <c r="U40" s="11"/>
      <c r="V40" s="9"/>
      <c r="W40" s="9"/>
      <c r="X40" s="9"/>
      <c r="Y40" s="9"/>
    </row>
    <row r="41" spans="1:25" ht="12.75">
      <c r="A41" s="11"/>
      <c r="B41" s="11"/>
      <c r="C41" s="11"/>
      <c r="D41" s="11"/>
      <c r="E41" s="11"/>
      <c r="F41" s="11"/>
      <c r="G41" s="12"/>
      <c r="H41" s="11"/>
      <c r="I41" s="13"/>
      <c r="J41" s="14"/>
      <c r="K41" s="11"/>
      <c r="L41" s="13"/>
      <c r="M41" s="11"/>
      <c r="N41" s="12"/>
      <c r="O41" s="11"/>
      <c r="P41" s="13"/>
      <c r="Q41" s="12"/>
      <c r="R41" s="11"/>
      <c r="S41" s="13"/>
      <c r="T41" s="11"/>
      <c r="U41" s="11"/>
      <c r="V41" s="9"/>
      <c r="W41" s="9"/>
      <c r="X41" s="9"/>
      <c r="Y41" s="9"/>
    </row>
    <row r="42" spans="1:25" ht="12.75">
      <c r="A42" s="11"/>
      <c r="B42" s="11"/>
      <c r="C42" s="11"/>
      <c r="D42" s="11"/>
      <c r="E42" s="11"/>
      <c r="F42" s="11"/>
      <c r="G42" s="12"/>
      <c r="H42" s="11"/>
      <c r="I42" s="13"/>
      <c r="J42" s="14"/>
      <c r="K42" s="11"/>
      <c r="L42" s="13"/>
      <c r="M42" s="11"/>
      <c r="N42" s="12"/>
      <c r="O42" s="11"/>
      <c r="P42" s="13"/>
      <c r="Q42" s="12"/>
      <c r="R42" s="11"/>
      <c r="S42" s="13"/>
      <c r="T42" s="11"/>
      <c r="U42" s="11"/>
      <c r="V42" s="9"/>
      <c r="W42" s="9"/>
      <c r="X42" s="9"/>
      <c r="Y42" s="9"/>
    </row>
  </sheetData>
  <mergeCells count="37">
    <mergeCell ref="B29:L29"/>
    <mergeCell ref="B28:L28"/>
    <mergeCell ref="B27:L27"/>
    <mergeCell ref="N7:T8"/>
    <mergeCell ref="B26:L26"/>
    <mergeCell ref="B25:L25"/>
    <mergeCell ref="B22:E22"/>
    <mergeCell ref="F16:L16"/>
    <mergeCell ref="M16:S16"/>
    <mergeCell ref="N17:P17"/>
    <mergeCell ref="B2:D2"/>
    <mergeCell ref="B5:D5"/>
    <mergeCell ref="B3:D3"/>
    <mergeCell ref="B4:D4"/>
    <mergeCell ref="B19:E19"/>
    <mergeCell ref="B20:E20"/>
    <mergeCell ref="F7:L7"/>
    <mergeCell ref="B17:E17"/>
    <mergeCell ref="B8:E8"/>
    <mergeCell ref="B16:E16"/>
    <mergeCell ref="B7:E7"/>
    <mergeCell ref="B13:E13"/>
    <mergeCell ref="B10:E10"/>
    <mergeCell ref="Q17:S17"/>
    <mergeCell ref="G3:L3"/>
    <mergeCell ref="G4:L4"/>
    <mergeCell ref="B14:L14"/>
    <mergeCell ref="B23:L23"/>
    <mergeCell ref="G8:I8"/>
    <mergeCell ref="G17:I17"/>
    <mergeCell ref="J8:L8"/>
    <mergeCell ref="J17:L17"/>
    <mergeCell ref="B21:E21"/>
    <mergeCell ref="B9:E9"/>
    <mergeCell ref="B11:E11"/>
    <mergeCell ref="B12:E12"/>
    <mergeCell ref="B18:E18"/>
  </mergeCells>
  <hyperlinks>
    <hyperlink ref="N8:U9" r:id="rId1" display="Freedomfly.net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Yount</dc:creator>
  <cp:keywords/>
  <dc:description/>
  <cp:lastModifiedBy>Aaron</cp:lastModifiedBy>
  <dcterms:created xsi:type="dcterms:W3CDTF">2005-03-03T18:24:00Z</dcterms:created>
  <dcterms:modified xsi:type="dcterms:W3CDTF">2005-12-03T16:24:08Z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