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<sst xmlns="http://schemas.openxmlformats.org/spreadsheetml/2006/main" count="275" uniqueCount="120">
  <si>
    <t>Food</t>
  </si>
  <si>
    <t>Quantity</t>
  </si>
  <si>
    <t>Protein (g)</t>
  </si>
  <si>
    <t>Sugar (g)</t>
  </si>
  <si>
    <t>Carbs (g)</t>
  </si>
  <si>
    <t>Calories</t>
  </si>
  <si>
    <t>Nutrient</t>
  </si>
  <si>
    <t>Unit of Measure</t>
  </si>
  <si>
    <t>Amount</t>
  </si>
  <si>
    <t>Daily Values Percent</t>
  </si>
  <si>
    <t>Breakfast #1 8:00 AM</t>
  </si>
  <si>
    <t>None</t>
  </si>
  <si>
    <t>Total Fat</t>
  </si>
  <si>
    <t>Grams (g)</t>
  </si>
  <si>
    <t>Protein Drink</t>
  </si>
  <si>
    <t>1 (8 oz.)</t>
  </si>
  <si>
    <t>Saturated Fatty Acids</t>
  </si>
  <si>
    <t>Primadophilus</t>
  </si>
  <si>
    <t>Flax Seed Oil</t>
  </si>
  <si>
    <t>Cholesterol</t>
  </si>
  <si>
    <t>Milligrams (mg)</t>
  </si>
  <si>
    <t>Multi-Vitamin</t>
  </si>
  <si>
    <t>Sodium</t>
  </si>
  <si>
    <t>Vitamin A</t>
  </si>
  <si>
    <t>Potassium</t>
  </si>
  <si>
    <t>Vitamin C</t>
  </si>
  <si>
    <t>Toal Carbohydrate</t>
  </si>
  <si>
    <t>Vitamin E</t>
  </si>
  <si>
    <t>Fiber</t>
  </si>
  <si>
    <t>Sugars</t>
  </si>
  <si>
    <t>WS #1 8:30-930 AM</t>
  </si>
  <si>
    <t>Water</t>
  </si>
  <si>
    <t>Protein</t>
  </si>
  <si>
    <t>Breakfast #2 10:00 AM</t>
  </si>
  <si>
    <t>Banana</t>
  </si>
  <si>
    <t>International Unit (IU)</t>
  </si>
  <si>
    <t>Calcium</t>
  </si>
  <si>
    <t>WS #1 10:30-11:30 AM</t>
  </si>
  <si>
    <t>Iron</t>
  </si>
  <si>
    <t>Vitamin D</t>
  </si>
  <si>
    <t>Lunch #1 12:00 PM</t>
  </si>
  <si>
    <t>Turkey Sandwich</t>
  </si>
  <si>
    <t>Carrot Juice</t>
  </si>
  <si>
    <t>Vitamin K</t>
  </si>
  <si>
    <t>Micrograms (µg)</t>
  </si>
  <si>
    <t>Thiamin</t>
  </si>
  <si>
    <t>Riboflavin</t>
  </si>
  <si>
    <t>WS #1 12:30-2:30 PM</t>
  </si>
  <si>
    <t>Niacin</t>
  </si>
  <si>
    <t>Vitamin B6</t>
  </si>
  <si>
    <t>Lunch #2 3:00 PM</t>
  </si>
  <si>
    <t>Folate</t>
  </si>
  <si>
    <t>Vitamin B12</t>
  </si>
  <si>
    <t>Biotin</t>
  </si>
  <si>
    <t>Pantothenic Acid</t>
  </si>
  <si>
    <t>WS #1 3:30-6:30 PM</t>
  </si>
  <si>
    <t>Phosphorus</t>
  </si>
  <si>
    <t>Iodine</t>
  </si>
  <si>
    <t>Dinner #1 7:00 PM</t>
  </si>
  <si>
    <t>Magnesium</t>
  </si>
  <si>
    <t>Zinc</t>
  </si>
  <si>
    <t>Selenum</t>
  </si>
  <si>
    <t>Copper</t>
  </si>
  <si>
    <t>Maganese</t>
  </si>
  <si>
    <t>WS #1 7:30-8:30 PM</t>
  </si>
  <si>
    <t>Chromium</t>
  </si>
  <si>
    <t>Molybdenum</t>
  </si>
  <si>
    <t>Dinner #2 9:00 PM</t>
  </si>
  <si>
    <t>Chloride</t>
  </si>
  <si>
    <t>Omega-3</t>
  </si>
  <si>
    <t>Omega-6</t>
  </si>
  <si>
    <t>Omega-9</t>
  </si>
  <si>
    <t>Papaya</t>
  </si>
  <si>
    <t>Spinach</t>
  </si>
  <si>
    <t>Green Peas</t>
  </si>
  <si>
    <t>Turnip Greens</t>
  </si>
  <si>
    <t>Carrots</t>
  </si>
  <si>
    <t>Grapes</t>
  </si>
  <si>
    <t>Pineapple</t>
  </si>
  <si>
    <t>Fat (g)</t>
  </si>
  <si>
    <t>PD</t>
  </si>
  <si>
    <t>PRMO</t>
  </si>
  <si>
    <t>FSO</t>
  </si>
  <si>
    <t>MV</t>
  </si>
  <si>
    <t>VA</t>
  </si>
  <si>
    <t>VC</t>
  </si>
  <si>
    <t>VE</t>
  </si>
  <si>
    <t>Z</t>
  </si>
  <si>
    <t>Cheerios</t>
  </si>
  <si>
    <t>2 (2 cup)</t>
  </si>
  <si>
    <t>Soymilk</t>
  </si>
  <si>
    <t>CHRIOS</t>
  </si>
  <si>
    <t>SM</t>
  </si>
  <si>
    <t>1 (1 cup)</t>
  </si>
  <si>
    <t>PA</t>
  </si>
  <si>
    <t>BRED</t>
  </si>
  <si>
    <t>TRKY</t>
  </si>
  <si>
    <t>CJ</t>
  </si>
  <si>
    <t>BAN</t>
  </si>
  <si>
    <t>Meal Times</t>
  </si>
  <si>
    <t>GRPS</t>
  </si>
  <si>
    <t>Potato</t>
  </si>
  <si>
    <t>PAP</t>
  </si>
  <si>
    <t>TG</t>
  </si>
  <si>
    <t>PTA</t>
  </si>
  <si>
    <t>WS #1 9:30-11:00 PM</t>
  </si>
  <si>
    <t>Sleep 11:00 PM-7:30 AM</t>
  </si>
  <si>
    <t>Totals:</t>
  </si>
  <si>
    <t>CAR</t>
  </si>
  <si>
    <t>GRNPS</t>
  </si>
  <si>
    <t>4(32 oz.)</t>
  </si>
  <si>
    <t>Water 88 (oz.)</t>
  </si>
  <si>
    <t>1 (1/4 cup)</t>
  </si>
  <si>
    <t>SPNCH</t>
  </si>
  <si>
    <t>Lentils</t>
  </si>
  <si>
    <t>LENT</t>
  </si>
  <si>
    <t>ALMD</t>
  </si>
  <si>
    <t>Almonds</t>
  </si>
  <si>
    <t>TBLSLT</t>
  </si>
  <si>
    <t>4 (1 cup)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</si>
</sst>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9" fontId="1" fillId="2" borderId="0" xfId="0" applyNumberFormat="1" applyFont="1" applyFill="1" applyAlignment="1">
      <alignment horizontal="center"/>
    </xf>
    <xf numFmtId="9" fontId="1" fillId="3" borderId="0" xfId="0" applyNumberFormat="1" applyFont="1" applyFill="1" applyAlignment="1">
      <alignment horizontal="center"/>
    </xf>
    <xf numFmtId="9" fontId="1" fillId="4" borderId="0" xfId="0" applyNumberFormat="1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3" bestFit="1" customWidth="1"/>
    <col min="2" max="2" width="13.28125" style="3" bestFit="1" customWidth="1"/>
    <col min="3" max="3" width="11.00390625" style="3" bestFit="1" customWidth="1"/>
    <col min="4" max="4" width="9.28125" style="3" bestFit="1" customWidth="1"/>
    <col min="5" max="5" width="8.140625" style="3" bestFit="1" customWidth="1"/>
    <col min="6" max="6" width="8.28125" style="3" bestFit="1" customWidth="1"/>
    <col min="7" max="7" width="5.8515625" style="3" bestFit="1" customWidth="1"/>
    <col min="8" max="8" width="7.57421875" style="3" bestFit="1" customWidth="1"/>
    <col min="9" max="10" width="16.140625" style="3" bestFit="1" customWidth="1"/>
    <col min="11" max="11" width="15.28125" style="3" bestFit="1" customWidth="1"/>
    <col min="12" max="12" width="17.28125" style="3" bestFit="1" customWidth="1"/>
    <col min="13" max="13" width="8.7109375" style="3" bestFit="1" customWidth="1"/>
    <col min="14" max="14" width="6.7109375" style="3" bestFit="1" customWidth="1"/>
    <col min="15" max="15" width="5.28125" style="3" bestFit="1" customWidth="1"/>
    <col min="16" max="16" width="4.421875" style="3" bestFit="1" customWidth="1"/>
    <col min="17" max="17" width="3.57421875" style="3" bestFit="1" customWidth="1"/>
    <col min="18" max="18" width="5.57421875" style="3" bestFit="1" customWidth="1"/>
    <col min="19" max="21" width="5.28125" style="3" bestFit="1" customWidth="1"/>
    <col min="22" max="23" width="3.57421875" style="3" bestFit="1" customWidth="1"/>
    <col min="24" max="24" width="2.7109375" style="3" bestFit="1" customWidth="1"/>
    <col min="25" max="27" width="5.28125" style="3" bestFit="1" customWidth="1"/>
    <col min="28" max="28" width="6.140625" style="3" bestFit="1" customWidth="1"/>
    <col min="29" max="29" width="7.00390625" style="3" bestFit="1" customWidth="1"/>
    <col min="30" max="32" width="5.28125" style="3" bestFit="1" customWidth="1"/>
    <col min="33" max="33" width="6.140625" style="3" bestFit="1" customWidth="1"/>
    <col min="34" max="34" width="5.57421875" style="3" bestFit="1" customWidth="1"/>
    <col min="35" max="35" width="4.421875" style="3" bestFit="1" customWidth="1"/>
    <col min="36" max="36" width="5.28125" style="3" bestFit="1" customWidth="1"/>
    <col min="37" max="38" width="7.00390625" style="3" bestFit="1" customWidth="1"/>
    <col min="39" max="39" width="6.140625" style="3" bestFit="1" customWidth="1"/>
    <col min="40" max="40" width="7.00390625" style="3" bestFit="1" customWidth="1"/>
    <col min="41" max="41" width="3.57421875" style="3" bestFit="1" customWidth="1"/>
    <col min="42" max="42" width="5.28125" style="3" bestFit="1" customWidth="1"/>
    <col min="43" max="43" width="6.140625" style="3" bestFit="1" customWidth="1"/>
    <col min="44" max="44" width="7.00390625" style="3" bestFit="1" customWidth="1"/>
    <col min="45" max="48" width="6.140625" style="3" bestFit="1" customWidth="1"/>
    <col min="49" max="49" width="4.421875" style="3" bestFit="1" customWidth="1"/>
    <col min="50" max="50" width="5.28125" style="3" bestFit="1" customWidth="1"/>
    <col min="51" max="52" width="4.421875" style="3" bestFit="1" customWidth="1"/>
    <col min="53" max="53" width="5.28125" style="3" bestFit="1" customWidth="1"/>
    <col min="54" max="54" width="3.57421875" style="3" bestFit="1" customWidth="1"/>
    <col min="55" max="16384" width="9.140625" style="3" customWidth="1"/>
  </cols>
  <sheetData>
    <row r="1" spans="1:54" ht="11.25">
      <c r="A1" s="2" t="s">
        <v>99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79</v>
      </c>
      <c r="H1" s="2" t="s">
        <v>5</v>
      </c>
      <c r="J1" s="4" t="s">
        <v>6</v>
      </c>
      <c r="K1" s="4" t="s">
        <v>7</v>
      </c>
      <c r="L1" s="4" t="s">
        <v>9</v>
      </c>
      <c r="M1" s="4" t="s">
        <v>8</v>
      </c>
      <c r="N1" s="4" t="s">
        <v>91</v>
      </c>
      <c r="O1" s="4" t="s">
        <v>98</v>
      </c>
      <c r="P1" s="4" t="s">
        <v>92</v>
      </c>
      <c r="Q1" s="4" t="s">
        <v>80</v>
      </c>
      <c r="R1" s="4" t="s">
        <v>81</v>
      </c>
      <c r="S1" s="4" t="s">
        <v>82</v>
      </c>
      <c r="T1" s="4" t="s">
        <v>83</v>
      </c>
      <c r="U1" s="4" t="s">
        <v>84</v>
      </c>
      <c r="V1" s="4" t="s">
        <v>85</v>
      </c>
      <c r="W1" s="4" t="s">
        <v>86</v>
      </c>
      <c r="X1" s="4" t="s">
        <v>87</v>
      </c>
      <c r="Y1" s="4" t="s">
        <v>94</v>
      </c>
      <c r="Z1" s="4" t="s">
        <v>95</v>
      </c>
      <c r="AA1" s="4" t="s">
        <v>95</v>
      </c>
      <c r="AB1" s="4" t="s">
        <v>96</v>
      </c>
      <c r="AC1" s="4" t="s">
        <v>118</v>
      </c>
      <c r="AD1" s="4" t="s">
        <v>100</v>
      </c>
      <c r="AE1" s="4" t="s">
        <v>97</v>
      </c>
      <c r="AF1" s="4" t="s">
        <v>82</v>
      </c>
      <c r="AG1" s="4" t="s">
        <v>102</v>
      </c>
      <c r="AH1" s="4" t="s">
        <v>116</v>
      </c>
      <c r="AI1" s="4" t="s">
        <v>92</v>
      </c>
      <c r="AJ1" s="4" t="s">
        <v>104</v>
      </c>
      <c r="AK1" s="4" t="s">
        <v>118</v>
      </c>
      <c r="AL1" s="4" t="s">
        <v>108</v>
      </c>
      <c r="AM1" s="4" t="s">
        <v>109</v>
      </c>
      <c r="AN1" s="4" t="s">
        <v>118</v>
      </c>
      <c r="AO1" s="4" t="s">
        <v>80</v>
      </c>
      <c r="AP1" s="4" t="s">
        <v>82</v>
      </c>
      <c r="AQ1" s="4" t="s">
        <v>113</v>
      </c>
      <c r="AR1" s="4" t="s">
        <v>103</v>
      </c>
      <c r="AS1" s="4" t="s">
        <v>115</v>
      </c>
      <c r="AT1" s="4" t="s">
        <v>115</v>
      </c>
      <c r="AU1" s="4" t="s">
        <v>115</v>
      </c>
      <c r="AV1" s="4" t="s">
        <v>115</v>
      </c>
      <c r="AW1" s="4" t="s">
        <v>92</v>
      </c>
      <c r="AY1" s="4"/>
      <c r="AZ1" s="4"/>
      <c r="BA1" s="4"/>
      <c r="BB1" s="4"/>
    </row>
    <row r="2" spans="1:49" ht="11.25">
      <c r="A2" s="13" t="s">
        <v>10</v>
      </c>
      <c r="B2" s="1" t="s">
        <v>88</v>
      </c>
      <c r="C2" s="1" t="s">
        <v>89</v>
      </c>
      <c r="D2" s="5">
        <v>6</v>
      </c>
      <c r="E2" s="1">
        <v>2</v>
      </c>
      <c r="F2" s="1">
        <v>44</v>
      </c>
      <c r="G2" s="3">
        <v>4</v>
      </c>
      <c r="H2" s="1">
        <v>220</v>
      </c>
      <c r="J2" s="3" t="s">
        <v>5</v>
      </c>
      <c r="K2" s="3" t="s">
        <v>11</v>
      </c>
      <c r="L2" s="10">
        <f>M2/2000</f>
        <v>1.2925</v>
      </c>
      <c r="M2" s="3">
        <f>SUM(N2:BB2)</f>
        <v>2585</v>
      </c>
      <c r="N2" s="3">
        <v>220</v>
      </c>
      <c r="O2" s="3">
        <v>110</v>
      </c>
      <c r="P2" s="3">
        <v>100</v>
      </c>
      <c r="Q2" s="3">
        <v>130</v>
      </c>
      <c r="R2" s="3">
        <v>0</v>
      </c>
      <c r="S2" s="3">
        <v>10</v>
      </c>
      <c r="T2" s="3">
        <v>10</v>
      </c>
      <c r="U2" s="3">
        <v>0</v>
      </c>
      <c r="V2" s="3">
        <v>15</v>
      </c>
      <c r="W2" s="3">
        <v>0</v>
      </c>
      <c r="X2" s="3">
        <v>0</v>
      </c>
      <c r="Y2" s="3">
        <v>75</v>
      </c>
      <c r="Z2" s="3">
        <v>110</v>
      </c>
      <c r="AA2" s="3">
        <v>110</v>
      </c>
      <c r="AB2" s="3">
        <v>215</v>
      </c>
      <c r="AC2" s="3">
        <v>0</v>
      </c>
      <c r="AD2" s="3">
        <v>60</v>
      </c>
      <c r="AE2" s="3">
        <v>70</v>
      </c>
      <c r="AF2" s="3">
        <v>10</v>
      </c>
      <c r="AG2" s="3">
        <v>120</v>
      </c>
      <c r="AH2" s="3">
        <v>210</v>
      </c>
      <c r="AI2" s="3">
        <v>100</v>
      </c>
      <c r="AJ2" s="3">
        <v>135</v>
      </c>
      <c r="AK2" s="3">
        <v>0</v>
      </c>
      <c r="AL2" s="3">
        <v>50</v>
      </c>
      <c r="AM2" s="3">
        <v>135</v>
      </c>
      <c r="AN2" s="3">
        <v>0</v>
      </c>
      <c r="AO2" s="3">
        <v>130</v>
      </c>
      <c r="AP2" s="3">
        <v>10</v>
      </c>
      <c r="AQ2" s="3">
        <v>40</v>
      </c>
      <c r="AR2" s="3">
        <v>30</v>
      </c>
      <c r="AS2" s="3">
        <v>70</v>
      </c>
      <c r="AT2" s="3">
        <v>70</v>
      </c>
      <c r="AU2" s="3">
        <v>70</v>
      </c>
      <c r="AV2" s="3">
        <v>70</v>
      </c>
      <c r="AW2" s="3">
        <v>100</v>
      </c>
    </row>
    <row r="3" spans="1:49" ht="11.25">
      <c r="A3" s="14"/>
      <c r="B3" s="1" t="s">
        <v>34</v>
      </c>
      <c r="C3" s="1">
        <v>1</v>
      </c>
      <c r="D3" s="1">
        <v>1</v>
      </c>
      <c r="E3" s="1">
        <v>22</v>
      </c>
      <c r="F3" s="1">
        <v>28</v>
      </c>
      <c r="G3" s="3">
        <v>1</v>
      </c>
      <c r="H3" s="1">
        <v>110</v>
      </c>
      <c r="J3" s="3" t="s">
        <v>12</v>
      </c>
      <c r="K3" s="3" t="s">
        <v>13</v>
      </c>
      <c r="L3" s="9">
        <f>M3/(0.2*M2)</f>
        <v>0.10251450676982592</v>
      </c>
      <c r="M3" s="3">
        <f>SUM(N3:BB3)</f>
        <v>53</v>
      </c>
      <c r="N3" s="3">
        <v>4</v>
      </c>
      <c r="O3" s="3">
        <v>1</v>
      </c>
      <c r="P3" s="3">
        <v>4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1</v>
      </c>
      <c r="Z3" s="3">
        <v>2</v>
      </c>
      <c r="AA3" s="3">
        <v>2</v>
      </c>
      <c r="AB3" s="3">
        <v>8</v>
      </c>
      <c r="AC3" s="3">
        <v>0</v>
      </c>
      <c r="AD3" s="3">
        <v>1</v>
      </c>
      <c r="AE3" s="3">
        <v>0</v>
      </c>
      <c r="AF3" s="3">
        <v>0</v>
      </c>
      <c r="AG3" s="3">
        <v>1</v>
      </c>
      <c r="AH3" s="3">
        <v>18</v>
      </c>
      <c r="AI3" s="3">
        <v>4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1</v>
      </c>
      <c r="AP3" s="3">
        <v>0</v>
      </c>
      <c r="AQ3" s="3">
        <v>1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4</v>
      </c>
    </row>
    <row r="4" spans="1:49" ht="11.25">
      <c r="A4" s="14"/>
      <c r="B4" s="3" t="s">
        <v>90</v>
      </c>
      <c r="C4" s="1" t="s">
        <v>15</v>
      </c>
      <c r="D4" s="3">
        <v>7</v>
      </c>
      <c r="E4" s="3">
        <v>6</v>
      </c>
      <c r="F4" s="3">
        <v>8</v>
      </c>
      <c r="G4" s="3">
        <v>4</v>
      </c>
      <c r="H4" s="3">
        <v>100</v>
      </c>
      <c r="J4" s="3" t="s">
        <v>16</v>
      </c>
      <c r="K4" s="3" t="s">
        <v>13</v>
      </c>
      <c r="L4" s="10">
        <f>M4/20</f>
        <v>0.175</v>
      </c>
      <c r="M4" s="3">
        <f>SUM(N4:BB4)</f>
        <v>3.5</v>
      </c>
      <c r="N4" s="3">
        <v>0</v>
      </c>
      <c r="O4" s="3">
        <v>0</v>
      </c>
      <c r="P4" s="3">
        <v>0.5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0.5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0.5</v>
      </c>
    </row>
    <row r="5" spans="1:49" ht="11.25">
      <c r="A5" s="14"/>
      <c r="B5" s="1" t="s">
        <v>14</v>
      </c>
      <c r="C5" s="1" t="s">
        <v>15</v>
      </c>
      <c r="D5" s="1">
        <v>25</v>
      </c>
      <c r="E5" s="1">
        <v>2</v>
      </c>
      <c r="F5" s="1">
        <v>5</v>
      </c>
      <c r="G5" s="3">
        <v>1</v>
      </c>
      <c r="H5" s="1">
        <v>130</v>
      </c>
      <c r="J5" s="3" t="s">
        <v>19</v>
      </c>
      <c r="K5" s="3" t="s">
        <v>20</v>
      </c>
      <c r="L5" s="10">
        <f>M5/300</f>
        <v>0.28</v>
      </c>
      <c r="M5" s="3">
        <f>SUM(N5:BB5)</f>
        <v>84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84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</row>
    <row r="6" spans="1:49" ht="11.25">
      <c r="A6" s="14"/>
      <c r="B6" s="1" t="s">
        <v>17</v>
      </c>
      <c r="C6" s="1">
        <v>1</v>
      </c>
      <c r="D6" s="1">
        <v>0</v>
      </c>
      <c r="E6" s="1">
        <v>0</v>
      </c>
      <c r="F6" s="1">
        <v>0</v>
      </c>
      <c r="G6" s="3">
        <v>0</v>
      </c>
      <c r="H6" s="1">
        <v>0</v>
      </c>
      <c r="J6" s="3" t="s">
        <v>22</v>
      </c>
      <c r="K6" s="3" t="s">
        <v>20</v>
      </c>
      <c r="L6" s="10">
        <f>M6/2400</f>
        <v>1.12375</v>
      </c>
      <c r="M6" s="3">
        <f>SUM(N6:BB6)</f>
        <v>2697</v>
      </c>
      <c r="N6" s="3">
        <v>420</v>
      </c>
      <c r="O6" s="3">
        <v>1</v>
      </c>
      <c r="P6" s="3">
        <v>120</v>
      </c>
      <c r="Q6" s="3">
        <v>310</v>
      </c>
      <c r="R6" s="3">
        <v>0</v>
      </c>
      <c r="S6" s="3">
        <v>0</v>
      </c>
      <c r="T6" s="3">
        <v>10</v>
      </c>
      <c r="U6" s="3">
        <v>0</v>
      </c>
      <c r="V6" s="3">
        <v>0</v>
      </c>
      <c r="W6" s="3">
        <v>0</v>
      </c>
      <c r="X6" s="3">
        <v>0</v>
      </c>
      <c r="Y6" s="3">
        <v>2</v>
      </c>
      <c r="Z6" s="3">
        <v>190</v>
      </c>
      <c r="AA6" s="3">
        <v>190</v>
      </c>
      <c r="AB6" s="3">
        <v>72</v>
      </c>
      <c r="AC6" s="3">
        <v>0</v>
      </c>
      <c r="AD6" s="3">
        <v>2</v>
      </c>
      <c r="AE6" s="3">
        <v>150</v>
      </c>
      <c r="AF6" s="3">
        <v>0</v>
      </c>
      <c r="AG6" s="3">
        <v>9</v>
      </c>
      <c r="AH6" s="3">
        <v>0</v>
      </c>
      <c r="AI6" s="3">
        <v>120</v>
      </c>
      <c r="AJ6" s="3">
        <v>10</v>
      </c>
      <c r="AK6" s="3">
        <v>0</v>
      </c>
      <c r="AL6" s="3">
        <v>43</v>
      </c>
      <c r="AM6" s="3">
        <v>5</v>
      </c>
      <c r="AN6" s="3">
        <v>0</v>
      </c>
      <c r="AO6" s="3">
        <v>310</v>
      </c>
      <c r="AP6" s="3">
        <v>0</v>
      </c>
      <c r="AQ6" s="3">
        <v>551</v>
      </c>
      <c r="AR6" s="3">
        <v>42</v>
      </c>
      <c r="AS6" s="3">
        <v>5</v>
      </c>
      <c r="AT6" s="3">
        <v>5</v>
      </c>
      <c r="AU6" s="3">
        <v>5</v>
      </c>
      <c r="AV6" s="3">
        <v>5</v>
      </c>
      <c r="AW6" s="3">
        <v>120</v>
      </c>
    </row>
    <row r="7" spans="1:49" ht="11.25">
      <c r="A7" s="14"/>
      <c r="B7" s="1" t="s">
        <v>18</v>
      </c>
      <c r="C7" s="1">
        <v>1</v>
      </c>
      <c r="D7" s="1">
        <v>0</v>
      </c>
      <c r="E7" s="1">
        <v>0</v>
      </c>
      <c r="F7" s="1">
        <v>0</v>
      </c>
      <c r="G7" s="3">
        <v>0</v>
      </c>
      <c r="H7" s="1">
        <v>10</v>
      </c>
      <c r="J7" s="3" t="s">
        <v>24</v>
      </c>
      <c r="K7" s="3" t="s">
        <v>20</v>
      </c>
      <c r="L7" s="10">
        <f>M7/3500</f>
        <v>2.5642857142857145</v>
      </c>
      <c r="M7" s="3">
        <f>SUM(N7:BB7)</f>
        <v>8975</v>
      </c>
      <c r="N7" s="3">
        <v>400</v>
      </c>
      <c r="O7" s="3">
        <v>467</v>
      </c>
      <c r="P7" s="3">
        <v>300</v>
      </c>
      <c r="Q7" s="3">
        <v>0</v>
      </c>
      <c r="R7" s="3">
        <v>0</v>
      </c>
      <c r="S7" s="3">
        <v>0</v>
      </c>
      <c r="T7" s="3">
        <v>50</v>
      </c>
      <c r="U7" s="3">
        <v>0</v>
      </c>
      <c r="V7" s="3">
        <v>0</v>
      </c>
      <c r="W7" s="3">
        <v>0</v>
      </c>
      <c r="X7" s="3">
        <v>0</v>
      </c>
      <c r="Y7" s="3">
        <v>175</v>
      </c>
      <c r="Z7" s="3">
        <v>0</v>
      </c>
      <c r="AA7" s="3">
        <v>0</v>
      </c>
      <c r="AB7" s="3">
        <v>327</v>
      </c>
      <c r="AC7" s="3">
        <v>0</v>
      </c>
      <c r="AD7" s="3">
        <v>175</v>
      </c>
      <c r="AE7" s="3">
        <v>310</v>
      </c>
      <c r="AF7" s="3">
        <v>0</v>
      </c>
      <c r="AG7" s="3">
        <v>781</v>
      </c>
      <c r="AH7" s="3">
        <v>0</v>
      </c>
      <c r="AI7" s="3">
        <v>300</v>
      </c>
      <c r="AJ7" s="3">
        <v>510</v>
      </c>
      <c r="AK7" s="3">
        <v>0</v>
      </c>
      <c r="AL7" s="3">
        <v>394</v>
      </c>
      <c r="AM7" s="3">
        <v>435</v>
      </c>
      <c r="AN7" s="3">
        <v>0</v>
      </c>
      <c r="AO7" s="3">
        <v>0</v>
      </c>
      <c r="AP7" s="3">
        <v>0</v>
      </c>
      <c r="AQ7" s="3">
        <v>839</v>
      </c>
      <c r="AR7" s="3">
        <v>292</v>
      </c>
      <c r="AS7" s="3">
        <v>730</v>
      </c>
      <c r="AT7" s="3">
        <v>730</v>
      </c>
      <c r="AU7" s="3">
        <v>730</v>
      </c>
      <c r="AV7" s="3">
        <v>730</v>
      </c>
      <c r="AW7" s="3">
        <v>300</v>
      </c>
    </row>
    <row r="8" spans="1:49" ht="11.25">
      <c r="A8" s="14"/>
      <c r="B8" s="1" t="s">
        <v>21</v>
      </c>
      <c r="C8" s="1">
        <v>1</v>
      </c>
      <c r="D8" s="1">
        <v>0</v>
      </c>
      <c r="E8" s="1">
        <v>3</v>
      </c>
      <c r="F8" s="1">
        <v>3</v>
      </c>
      <c r="G8" s="3">
        <v>0</v>
      </c>
      <c r="H8" s="1">
        <v>10</v>
      </c>
      <c r="J8" s="3" t="s">
        <v>26</v>
      </c>
      <c r="K8" s="3" t="s">
        <v>13</v>
      </c>
      <c r="L8" s="10">
        <f>M8/300</f>
        <v>1.3033333333333332</v>
      </c>
      <c r="M8" s="3">
        <f>SUM(N8:BB8)</f>
        <v>391</v>
      </c>
      <c r="N8" s="3">
        <v>44</v>
      </c>
      <c r="O8" s="3">
        <v>28</v>
      </c>
      <c r="P8" s="3">
        <v>8</v>
      </c>
      <c r="Q8" s="3">
        <v>5</v>
      </c>
      <c r="R8" s="3">
        <v>0</v>
      </c>
      <c r="S8" s="3">
        <v>0</v>
      </c>
      <c r="T8" s="3">
        <v>3</v>
      </c>
      <c r="U8" s="3">
        <v>0</v>
      </c>
      <c r="V8" s="3">
        <v>3</v>
      </c>
      <c r="W8" s="3">
        <v>0</v>
      </c>
      <c r="X8" s="3">
        <v>0</v>
      </c>
      <c r="Y8" s="3">
        <v>19</v>
      </c>
      <c r="Z8" s="3">
        <v>18</v>
      </c>
      <c r="AA8" s="3">
        <v>18</v>
      </c>
      <c r="AB8" s="3">
        <v>0</v>
      </c>
      <c r="AC8" s="3">
        <v>0</v>
      </c>
      <c r="AD8" s="3">
        <v>16</v>
      </c>
      <c r="AE8" s="3">
        <v>14</v>
      </c>
      <c r="AF8" s="3">
        <v>0</v>
      </c>
      <c r="AG8" s="3">
        <v>30</v>
      </c>
      <c r="AH8" s="3">
        <v>7</v>
      </c>
      <c r="AI8" s="3">
        <v>8</v>
      </c>
      <c r="AJ8" s="3">
        <v>31</v>
      </c>
      <c r="AK8" s="3">
        <v>0</v>
      </c>
      <c r="AL8" s="3">
        <v>12</v>
      </c>
      <c r="AM8" s="3">
        <v>25</v>
      </c>
      <c r="AN8" s="3">
        <v>0</v>
      </c>
      <c r="AO8" s="3">
        <v>5</v>
      </c>
      <c r="AP8" s="3">
        <v>0</v>
      </c>
      <c r="AQ8" s="3">
        <v>7</v>
      </c>
      <c r="AR8" s="3">
        <v>6</v>
      </c>
      <c r="AS8" s="3">
        <v>19</v>
      </c>
      <c r="AT8" s="3">
        <v>19</v>
      </c>
      <c r="AU8" s="3">
        <v>19</v>
      </c>
      <c r="AV8" s="3">
        <v>19</v>
      </c>
      <c r="AW8" s="3">
        <v>8</v>
      </c>
    </row>
    <row r="9" spans="1:49" ht="11.25">
      <c r="A9" s="14"/>
      <c r="B9" s="1" t="s">
        <v>23</v>
      </c>
      <c r="C9" s="1">
        <v>1</v>
      </c>
      <c r="D9" s="1">
        <v>0</v>
      </c>
      <c r="E9" s="1">
        <v>0</v>
      </c>
      <c r="F9" s="1">
        <v>0</v>
      </c>
      <c r="G9" s="3">
        <v>0</v>
      </c>
      <c r="H9" s="1">
        <v>0</v>
      </c>
      <c r="J9" s="3" t="s">
        <v>28</v>
      </c>
      <c r="K9" s="3" t="s">
        <v>13</v>
      </c>
      <c r="L9" s="10">
        <f>M9/25</f>
        <v>3.72</v>
      </c>
      <c r="M9" s="3">
        <f>SUM(N9:BB9)</f>
        <v>93</v>
      </c>
      <c r="N9" s="3">
        <v>6</v>
      </c>
      <c r="O9" s="3">
        <v>3</v>
      </c>
      <c r="P9" s="3">
        <v>1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2</v>
      </c>
      <c r="Z9" s="3">
        <v>2</v>
      </c>
      <c r="AA9" s="3">
        <v>2</v>
      </c>
      <c r="AB9" s="3">
        <v>0</v>
      </c>
      <c r="AC9" s="3">
        <v>0</v>
      </c>
      <c r="AD9" s="3">
        <v>1</v>
      </c>
      <c r="AE9" s="3">
        <v>1</v>
      </c>
      <c r="AF9" s="3">
        <v>0</v>
      </c>
      <c r="AG9" s="3">
        <v>6</v>
      </c>
      <c r="AH9" s="3">
        <v>4</v>
      </c>
      <c r="AI9" s="3">
        <v>1</v>
      </c>
      <c r="AJ9" s="3">
        <v>3</v>
      </c>
      <c r="AK9" s="3">
        <v>0</v>
      </c>
      <c r="AL9" s="3">
        <v>4</v>
      </c>
      <c r="AM9" s="3">
        <v>9</v>
      </c>
      <c r="AN9" s="3">
        <v>0</v>
      </c>
      <c r="AO9" s="3">
        <v>1</v>
      </c>
      <c r="AP9" s="3">
        <v>0</v>
      </c>
      <c r="AQ9" s="3">
        <v>4</v>
      </c>
      <c r="AR9" s="3">
        <v>5</v>
      </c>
      <c r="AS9" s="3">
        <v>9</v>
      </c>
      <c r="AT9" s="3">
        <v>9</v>
      </c>
      <c r="AU9" s="3">
        <v>9</v>
      </c>
      <c r="AV9" s="3">
        <v>9</v>
      </c>
      <c r="AW9" s="3">
        <v>1</v>
      </c>
    </row>
    <row r="10" spans="1:49" ht="11.25">
      <c r="A10" s="14"/>
      <c r="B10" s="1" t="s">
        <v>25</v>
      </c>
      <c r="C10" s="1">
        <v>1</v>
      </c>
      <c r="D10" s="1">
        <v>0</v>
      </c>
      <c r="E10" s="1">
        <v>3</v>
      </c>
      <c r="F10" s="1">
        <v>3</v>
      </c>
      <c r="G10" s="3">
        <v>0</v>
      </c>
      <c r="H10" s="1">
        <v>15</v>
      </c>
      <c r="J10" s="3" t="s">
        <v>29</v>
      </c>
      <c r="K10" s="3" t="s">
        <v>13</v>
      </c>
      <c r="L10" s="10">
        <f>M2/M10/20</f>
        <v>0.9038461538461539</v>
      </c>
      <c r="M10" s="3">
        <f>SUM(N10:BB10)</f>
        <v>143</v>
      </c>
      <c r="N10" s="3">
        <v>2</v>
      </c>
      <c r="O10" s="3">
        <v>22</v>
      </c>
      <c r="P10" s="3">
        <v>6</v>
      </c>
      <c r="Q10" s="3">
        <v>2</v>
      </c>
      <c r="R10" s="3">
        <v>0</v>
      </c>
      <c r="S10" s="3">
        <v>0</v>
      </c>
      <c r="T10" s="3">
        <v>3</v>
      </c>
      <c r="U10" s="3">
        <v>0</v>
      </c>
      <c r="V10" s="3">
        <v>3</v>
      </c>
      <c r="W10" s="3">
        <v>0</v>
      </c>
      <c r="X10" s="3">
        <v>0</v>
      </c>
      <c r="Y10" s="3">
        <v>17</v>
      </c>
      <c r="Z10" s="3">
        <v>3</v>
      </c>
      <c r="AA10" s="3">
        <v>3</v>
      </c>
      <c r="AB10" s="3">
        <v>0</v>
      </c>
      <c r="AC10" s="3">
        <v>0</v>
      </c>
      <c r="AD10" s="3">
        <v>15</v>
      </c>
      <c r="AE10" s="3">
        <v>14</v>
      </c>
      <c r="AF10" s="3">
        <v>0</v>
      </c>
      <c r="AG10" s="3">
        <v>18</v>
      </c>
      <c r="AH10" s="3">
        <v>2</v>
      </c>
      <c r="AI10" s="3">
        <v>6</v>
      </c>
      <c r="AJ10" s="3">
        <v>2</v>
      </c>
      <c r="AK10" s="3">
        <v>0</v>
      </c>
      <c r="AL10" s="3">
        <v>8</v>
      </c>
      <c r="AM10" s="3">
        <v>9</v>
      </c>
      <c r="AN10" s="3">
        <v>0</v>
      </c>
      <c r="AO10" s="3">
        <v>2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6</v>
      </c>
    </row>
    <row r="11" spans="1:49" ht="11.25">
      <c r="A11" s="14"/>
      <c r="B11" s="1" t="s">
        <v>27</v>
      </c>
      <c r="C11" s="1">
        <v>1</v>
      </c>
      <c r="D11" s="1">
        <v>0</v>
      </c>
      <c r="E11" s="1">
        <v>0</v>
      </c>
      <c r="F11" s="1">
        <v>0</v>
      </c>
      <c r="G11" s="3">
        <v>0</v>
      </c>
      <c r="H11" s="1">
        <v>0</v>
      </c>
      <c r="J11" s="3" t="s">
        <v>32</v>
      </c>
      <c r="K11" s="3" t="s">
        <v>13</v>
      </c>
      <c r="L11" s="10">
        <f>M11/(1.5*115)</f>
        <v>1.0782608695652174</v>
      </c>
      <c r="M11" s="3">
        <f>SUM(N11:BB11)</f>
        <v>186</v>
      </c>
      <c r="N11" s="3">
        <v>6</v>
      </c>
      <c r="O11" s="3">
        <v>1</v>
      </c>
      <c r="P11" s="3">
        <v>7</v>
      </c>
      <c r="Q11" s="3">
        <v>25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5</v>
      </c>
      <c r="AA11" s="3">
        <v>5</v>
      </c>
      <c r="AB11" s="3">
        <v>33</v>
      </c>
      <c r="AC11" s="3">
        <v>0</v>
      </c>
      <c r="AD11" s="3">
        <v>1</v>
      </c>
      <c r="AE11" s="3">
        <v>2</v>
      </c>
      <c r="AF11" s="3">
        <v>0</v>
      </c>
      <c r="AG11" s="3">
        <v>2</v>
      </c>
      <c r="AH11" s="3">
        <v>7</v>
      </c>
      <c r="AI11" s="3">
        <v>7</v>
      </c>
      <c r="AJ11" s="3">
        <v>3</v>
      </c>
      <c r="AK11" s="3">
        <v>0</v>
      </c>
      <c r="AL11" s="3">
        <v>1</v>
      </c>
      <c r="AM11" s="3">
        <v>9</v>
      </c>
      <c r="AN11" s="3">
        <v>0</v>
      </c>
      <c r="AO11" s="3">
        <v>25</v>
      </c>
      <c r="AP11" s="3">
        <v>0</v>
      </c>
      <c r="AQ11" s="3">
        <v>5</v>
      </c>
      <c r="AR11" s="3">
        <v>2</v>
      </c>
      <c r="AS11" s="3">
        <v>8</v>
      </c>
      <c r="AT11" s="3">
        <v>8</v>
      </c>
      <c r="AU11" s="3">
        <v>8</v>
      </c>
      <c r="AV11" s="3">
        <v>8</v>
      </c>
      <c r="AW11" s="3">
        <v>7</v>
      </c>
    </row>
    <row r="12" spans="1:8" ht="11.25">
      <c r="A12" s="14"/>
      <c r="B12" s="3" t="s">
        <v>60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0:49" ht="11.25">
      <c r="J13" s="4" t="s">
        <v>6</v>
      </c>
      <c r="K13" s="4" t="s">
        <v>7</v>
      </c>
      <c r="L13" s="4" t="s">
        <v>9</v>
      </c>
      <c r="M13" s="4" t="s">
        <v>8</v>
      </c>
      <c r="N13" s="4" t="s">
        <v>91</v>
      </c>
      <c r="O13" s="4" t="s">
        <v>98</v>
      </c>
      <c r="P13" s="4" t="s">
        <v>92</v>
      </c>
      <c r="Q13" s="4" t="s">
        <v>80</v>
      </c>
      <c r="R13" s="4" t="s">
        <v>81</v>
      </c>
      <c r="S13" s="4" t="s">
        <v>82</v>
      </c>
      <c r="T13" s="4" t="s">
        <v>83</v>
      </c>
      <c r="U13" s="4" t="s">
        <v>84</v>
      </c>
      <c r="V13" s="4" t="s">
        <v>85</v>
      </c>
      <c r="W13" s="4" t="s">
        <v>86</v>
      </c>
      <c r="X13" s="4" t="s">
        <v>87</v>
      </c>
      <c r="Y13" s="4" t="s">
        <v>94</v>
      </c>
      <c r="Z13" s="4" t="s">
        <v>95</v>
      </c>
      <c r="AA13" s="4" t="s">
        <v>95</v>
      </c>
      <c r="AB13" s="4" t="s">
        <v>96</v>
      </c>
      <c r="AC13" s="4" t="s">
        <v>118</v>
      </c>
      <c r="AD13" s="4" t="s">
        <v>100</v>
      </c>
      <c r="AE13" s="4" t="s">
        <v>97</v>
      </c>
      <c r="AF13" s="4" t="s">
        <v>82</v>
      </c>
      <c r="AG13" s="4" t="s">
        <v>102</v>
      </c>
      <c r="AH13" s="4" t="s">
        <v>116</v>
      </c>
      <c r="AI13" s="4" t="s">
        <v>92</v>
      </c>
      <c r="AJ13" s="4" t="s">
        <v>104</v>
      </c>
      <c r="AK13" s="4" t="s">
        <v>118</v>
      </c>
      <c r="AL13" s="4" t="s">
        <v>108</v>
      </c>
      <c r="AM13" s="4" t="s">
        <v>109</v>
      </c>
      <c r="AN13" s="4" t="s">
        <v>118</v>
      </c>
      <c r="AO13" s="4" t="s">
        <v>80</v>
      </c>
      <c r="AP13" s="4" t="s">
        <v>82</v>
      </c>
      <c r="AQ13" s="4" t="s">
        <v>113</v>
      </c>
      <c r="AR13" s="4" t="s">
        <v>103</v>
      </c>
      <c r="AS13" s="4" t="s">
        <v>115</v>
      </c>
      <c r="AT13" s="4" t="s">
        <v>115</v>
      </c>
      <c r="AU13" s="4" t="s">
        <v>115</v>
      </c>
      <c r="AV13" s="4" t="s">
        <v>115</v>
      </c>
      <c r="AW13" s="4" t="s">
        <v>92</v>
      </c>
    </row>
    <row r="14" spans="1:49" ht="11.25">
      <c r="A14" s="7" t="s">
        <v>30</v>
      </c>
      <c r="B14" s="3" t="s">
        <v>31</v>
      </c>
      <c r="C14" s="1" t="s">
        <v>15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J14" s="3" t="s">
        <v>23</v>
      </c>
      <c r="K14" s="3" t="s">
        <v>35</v>
      </c>
      <c r="L14" s="10">
        <f>M14/5000</f>
        <v>26.216333999999996</v>
      </c>
      <c r="M14" s="3">
        <f>SUM(N14:BB14)</f>
        <v>131081.66999999998</v>
      </c>
      <c r="N14" s="3">
        <v>500</v>
      </c>
      <c r="O14" s="3">
        <v>95.58</v>
      </c>
      <c r="P14" s="3">
        <v>500</v>
      </c>
      <c r="Q14" s="3">
        <v>0</v>
      </c>
      <c r="R14" s="3">
        <v>0</v>
      </c>
      <c r="S14" s="3">
        <v>0</v>
      </c>
      <c r="T14" s="3">
        <v>10000</v>
      </c>
      <c r="U14" s="3">
        <v>25000</v>
      </c>
      <c r="V14" s="3">
        <v>0</v>
      </c>
      <c r="W14" s="3">
        <v>0</v>
      </c>
      <c r="X14" s="3">
        <v>0</v>
      </c>
      <c r="Y14" s="3">
        <v>35.65</v>
      </c>
      <c r="Z14" s="3">
        <v>0</v>
      </c>
      <c r="AA14" s="3">
        <v>0</v>
      </c>
      <c r="AB14" s="3">
        <v>0</v>
      </c>
      <c r="AC14" s="3">
        <v>0</v>
      </c>
      <c r="AD14" s="3">
        <v>92</v>
      </c>
      <c r="AE14" s="3">
        <v>35000</v>
      </c>
      <c r="AF14" s="3">
        <v>0</v>
      </c>
      <c r="AG14" s="3">
        <v>863.36</v>
      </c>
      <c r="AH14" s="3">
        <v>0</v>
      </c>
      <c r="AI14" s="3">
        <v>500</v>
      </c>
      <c r="AJ14" s="3">
        <v>0</v>
      </c>
      <c r="AK14" s="3">
        <v>0</v>
      </c>
      <c r="AL14" s="3">
        <v>34317.4</v>
      </c>
      <c r="AM14" s="3">
        <v>955.2</v>
      </c>
      <c r="AN14" s="3">
        <v>0</v>
      </c>
      <c r="AO14" s="3">
        <v>0</v>
      </c>
      <c r="AP14" s="3">
        <v>0</v>
      </c>
      <c r="AQ14" s="3">
        <v>14742</v>
      </c>
      <c r="AR14" s="3">
        <v>7917.12</v>
      </c>
      <c r="AS14" s="3">
        <v>15.84</v>
      </c>
      <c r="AT14" s="3">
        <v>15.84</v>
      </c>
      <c r="AU14" s="3">
        <v>15.84</v>
      </c>
      <c r="AV14" s="3">
        <v>15.84</v>
      </c>
      <c r="AW14" s="3">
        <v>500</v>
      </c>
    </row>
    <row r="15" spans="10:49" ht="11.25">
      <c r="J15" s="3" t="s">
        <v>25</v>
      </c>
      <c r="K15" s="3" t="s">
        <v>20</v>
      </c>
      <c r="L15" s="10">
        <f>M15/60</f>
        <v>17.765833333333333</v>
      </c>
      <c r="M15" s="3">
        <f>SUM(N15:BB15)</f>
        <v>1065.95</v>
      </c>
      <c r="N15" s="3">
        <v>6</v>
      </c>
      <c r="O15" s="3">
        <v>10.74</v>
      </c>
      <c r="P15" s="3">
        <v>0</v>
      </c>
      <c r="Q15" s="3">
        <v>0</v>
      </c>
      <c r="R15" s="3">
        <v>0</v>
      </c>
      <c r="S15" s="3">
        <v>0</v>
      </c>
      <c r="T15" s="3">
        <v>200</v>
      </c>
      <c r="U15" s="3">
        <v>0</v>
      </c>
      <c r="V15" s="3">
        <v>500</v>
      </c>
      <c r="W15" s="3">
        <v>0</v>
      </c>
      <c r="X15" s="3">
        <v>0</v>
      </c>
      <c r="Y15" s="3">
        <v>23.87</v>
      </c>
      <c r="Z15" s="3">
        <v>0</v>
      </c>
      <c r="AA15" s="3">
        <v>0</v>
      </c>
      <c r="AB15" s="3">
        <v>0</v>
      </c>
      <c r="AC15" s="3">
        <v>0</v>
      </c>
      <c r="AD15" s="3">
        <v>3.68</v>
      </c>
      <c r="AE15" s="3">
        <v>15</v>
      </c>
      <c r="AF15" s="3">
        <v>0</v>
      </c>
      <c r="AG15" s="3">
        <v>187.87</v>
      </c>
      <c r="AH15" s="3">
        <v>0</v>
      </c>
      <c r="AI15" s="3">
        <v>0</v>
      </c>
      <c r="AJ15" s="3">
        <v>15.74</v>
      </c>
      <c r="AK15" s="3">
        <v>0</v>
      </c>
      <c r="AL15" s="3">
        <v>11.35</v>
      </c>
      <c r="AM15" s="3">
        <v>22.72</v>
      </c>
      <c r="AN15" s="3">
        <v>0</v>
      </c>
      <c r="AO15" s="3">
        <v>0</v>
      </c>
      <c r="AP15" s="3">
        <v>0</v>
      </c>
      <c r="AQ15" s="3">
        <v>17.64</v>
      </c>
      <c r="AR15" s="3">
        <v>39.46</v>
      </c>
      <c r="AS15" s="3">
        <v>2.97</v>
      </c>
      <c r="AT15" s="3">
        <v>2.97</v>
      </c>
      <c r="AU15" s="3">
        <v>2.97</v>
      </c>
      <c r="AV15" s="3">
        <v>2.97</v>
      </c>
      <c r="AW15" s="3">
        <v>0</v>
      </c>
    </row>
    <row r="16" spans="1:49" ht="11.25">
      <c r="A16" s="2" t="s">
        <v>33</v>
      </c>
      <c r="B16" s="1" t="s">
        <v>78</v>
      </c>
      <c r="C16" s="1" t="s">
        <v>93</v>
      </c>
      <c r="D16" s="1">
        <v>1</v>
      </c>
      <c r="E16" s="1">
        <v>17</v>
      </c>
      <c r="F16" s="1">
        <v>19</v>
      </c>
      <c r="G16" s="3">
        <v>1</v>
      </c>
      <c r="H16" s="1">
        <v>75</v>
      </c>
      <c r="J16" s="3" t="s">
        <v>36</v>
      </c>
      <c r="K16" s="3" t="s">
        <v>20</v>
      </c>
      <c r="L16" s="10">
        <f>M16/1000</f>
        <v>2.0984799999999995</v>
      </c>
      <c r="M16" s="3">
        <f>SUM(N16:BB16)</f>
        <v>2098.4799999999996</v>
      </c>
      <c r="N16" s="3">
        <v>100</v>
      </c>
      <c r="O16" s="3">
        <v>7.08</v>
      </c>
      <c r="P16" s="3">
        <v>300</v>
      </c>
      <c r="Q16" s="3">
        <v>60</v>
      </c>
      <c r="R16" s="3">
        <v>0</v>
      </c>
      <c r="S16" s="3">
        <v>0</v>
      </c>
      <c r="T16" s="3">
        <v>50</v>
      </c>
      <c r="U16" s="3">
        <v>0</v>
      </c>
      <c r="V16" s="3">
        <v>0</v>
      </c>
      <c r="W16" s="3">
        <v>0</v>
      </c>
      <c r="X16" s="3">
        <v>0</v>
      </c>
      <c r="Y16" s="3">
        <v>10.85</v>
      </c>
      <c r="Z16" s="3">
        <v>40</v>
      </c>
      <c r="AA16" s="3">
        <v>40</v>
      </c>
      <c r="AB16" s="3">
        <v>23.81</v>
      </c>
      <c r="AC16" s="3">
        <v>0</v>
      </c>
      <c r="AD16" s="3">
        <v>12.88</v>
      </c>
      <c r="AE16" s="3">
        <v>40</v>
      </c>
      <c r="AF16" s="3">
        <v>0</v>
      </c>
      <c r="AG16" s="3">
        <v>72.96</v>
      </c>
      <c r="AH16" s="3">
        <v>0</v>
      </c>
      <c r="AI16" s="3">
        <v>300</v>
      </c>
      <c r="AJ16" s="3">
        <v>12.2</v>
      </c>
      <c r="AK16" s="3">
        <v>0</v>
      </c>
      <c r="AL16" s="3">
        <v>32.94</v>
      </c>
      <c r="AM16" s="3">
        <v>43.2</v>
      </c>
      <c r="AN16" s="3">
        <v>0</v>
      </c>
      <c r="AO16" s="3">
        <v>60</v>
      </c>
      <c r="AP16" s="3">
        <v>0</v>
      </c>
      <c r="AQ16" s="3">
        <v>244.8</v>
      </c>
      <c r="AR16" s="3">
        <v>197.28</v>
      </c>
      <c r="AS16" s="3">
        <v>37.62</v>
      </c>
      <c r="AT16" s="3">
        <v>37.62</v>
      </c>
      <c r="AU16" s="3">
        <v>37.62</v>
      </c>
      <c r="AV16" s="3">
        <v>37.62</v>
      </c>
      <c r="AW16" s="3">
        <v>300</v>
      </c>
    </row>
    <row r="17" spans="1:49" ht="11.25">
      <c r="A17" s="1"/>
      <c r="B17" s="1"/>
      <c r="C17" s="1"/>
      <c r="D17" s="1"/>
      <c r="E17" s="1"/>
      <c r="F17" s="1"/>
      <c r="H17" s="1"/>
      <c r="J17" s="3" t="s">
        <v>38</v>
      </c>
      <c r="K17" s="3" t="s">
        <v>20</v>
      </c>
      <c r="L17" s="10">
        <f>M17/18</f>
        <v>3.1033333333333326</v>
      </c>
      <c r="M17" s="3">
        <f>SUM(N17:BB17)</f>
        <v>55.859999999999985</v>
      </c>
      <c r="N17" s="3">
        <v>8.1</v>
      </c>
      <c r="O17" s="3">
        <v>0.37</v>
      </c>
      <c r="P17" s="3">
        <v>1.08</v>
      </c>
      <c r="Q17" s="3">
        <v>5.39999999999999</v>
      </c>
      <c r="R17" s="3">
        <v>0</v>
      </c>
      <c r="S17" s="3">
        <v>0</v>
      </c>
      <c r="T17" s="3">
        <v>5</v>
      </c>
      <c r="U17" s="3">
        <v>0</v>
      </c>
      <c r="V17" s="3">
        <v>0</v>
      </c>
      <c r="W17" s="3">
        <v>0</v>
      </c>
      <c r="X17" s="3">
        <v>0</v>
      </c>
      <c r="Y17" s="3">
        <v>0.57</v>
      </c>
      <c r="Z17" s="3">
        <v>1.08</v>
      </c>
      <c r="AA17" s="3">
        <v>1.08</v>
      </c>
      <c r="AB17" s="3">
        <v>1.59</v>
      </c>
      <c r="AC17" s="3">
        <v>0</v>
      </c>
      <c r="AD17" s="3">
        <v>0.26</v>
      </c>
      <c r="AE17" s="3">
        <v>0.36</v>
      </c>
      <c r="AF17" s="3">
        <v>0</v>
      </c>
      <c r="AG17" s="3">
        <v>0.3</v>
      </c>
      <c r="AH17" s="3">
        <v>0</v>
      </c>
      <c r="AI17" s="3">
        <v>1.08</v>
      </c>
      <c r="AJ17" s="3">
        <v>1.66</v>
      </c>
      <c r="AK17" s="3">
        <v>0</v>
      </c>
      <c r="AL17" s="3">
        <v>0.61</v>
      </c>
      <c r="AM17" s="3">
        <v>2.46</v>
      </c>
      <c r="AN17" s="3">
        <v>0</v>
      </c>
      <c r="AO17" s="3">
        <v>5.39999999999999</v>
      </c>
      <c r="AP17" s="3">
        <v>0</v>
      </c>
      <c r="AQ17" s="3">
        <v>6.43</v>
      </c>
      <c r="AR17" s="3">
        <v>1.15</v>
      </c>
      <c r="AS17" s="3">
        <v>2.7</v>
      </c>
      <c r="AT17" s="3">
        <v>2.7</v>
      </c>
      <c r="AU17" s="3">
        <v>2.7</v>
      </c>
      <c r="AV17" s="3">
        <v>2.7</v>
      </c>
      <c r="AW17" s="3">
        <v>1.08</v>
      </c>
    </row>
    <row r="18" spans="1:49" ht="11.25">
      <c r="A18" s="7" t="s">
        <v>37</v>
      </c>
      <c r="B18" s="3" t="s">
        <v>31</v>
      </c>
      <c r="C18" s="1" t="s">
        <v>15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J18" s="3" t="s">
        <v>39</v>
      </c>
      <c r="K18" s="3" t="s">
        <v>35</v>
      </c>
      <c r="L18" s="10">
        <f>M18/400</f>
        <v>1.159025</v>
      </c>
      <c r="M18" s="3">
        <f>SUM(N18:BB18)</f>
        <v>463.61</v>
      </c>
      <c r="N18" s="3">
        <v>40</v>
      </c>
      <c r="O18" s="3">
        <v>0</v>
      </c>
      <c r="P18" s="3">
        <v>120</v>
      </c>
      <c r="Q18" s="3">
        <v>0</v>
      </c>
      <c r="R18" s="3">
        <v>0</v>
      </c>
      <c r="S18" s="3">
        <v>0</v>
      </c>
      <c r="T18" s="3">
        <v>50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13.61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120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120</v>
      </c>
    </row>
    <row r="19" spans="10:49" ht="11.25">
      <c r="J19" s="3" t="s">
        <v>27</v>
      </c>
      <c r="K19" s="3" t="s">
        <v>35</v>
      </c>
      <c r="L19" s="10">
        <f>M19/30</f>
        <v>20.809666666666672</v>
      </c>
      <c r="M19" s="3">
        <f>SUM(N19:BB19)</f>
        <v>624.2900000000002</v>
      </c>
      <c r="N19" s="3">
        <v>0</v>
      </c>
      <c r="O19" s="3">
        <v>0.47</v>
      </c>
      <c r="P19" s="3">
        <v>0</v>
      </c>
      <c r="Q19" s="3">
        <v>0</v>
      </c>
      <c r="R19" s="3">
        <v>0</v>
      </c>
      <c r="S19" s="3">
        <v>0</v>
      </c>
      <c r="T19" s="3">
        <v>200</v>
      </c>
      <c r="U19" s="3">
        <v>0</v>
      </c>
      <c r="V19" s="3">
        <v>0</v>
      </c>
      <c r="W19" s="3">
        <v>400</v>
      </c>
      <c r="X19" s="3">
        <v>0</v>
      </c>
      <c r="Y19" s="3">
        <v>0.23</v>
      </c>
      <c r="Z19" s="3">
        <v>0</v>
      </c>
      <c r="AA19" s="3">
        <v>0</v>
      </c>
      <c r="AB19" s="3">
        <v>0.3</v>
      </c>
      <c r="AC19" s="3">
        <v>0</v>
      </c>
      <c r="AD19" s="3">
        <v>0.46</v>
      </c>
      <c r="AE19" s="3">
        <v>0</v>
      </c>
      <c r="AF19" s="3">
        <v>0</v>
      </c>
      <c r="AG19" s="3">
        <v>5.07</v>
      </c>
      <c r="AH19" s="3">
        <v>12.06</v>
      </c>
      <c r="AI19" s="3">
        <v>0</v>
      </c>
      <c r="AJ19" s="3">
        <v>0.09</v>
      </c>
      <c r="AK19" s="3">
        <v>0</v>
      </c>
      <c r="AL19" s="3">
        <v>0.84</v>
      </c>
      <c r="AM19" s="3">
        <v>0.93</v>
      </c>
      <c r="AN19" s="3">
        <v>0</v>
      </c>
      <c r="AO19" s="3">
        <v>0</v>
      </c>
      <c r="AP19" s="3">
        <v>0</v>
      </c>
      <c r="AQ19" s="3">
        <v>2.56</v>
      </c>
      <c r="AR19" s="3">
        <v>0</v>
      </c>
      <c r="AS19" s="3">
        <v>0.32</v>
      </c>
      <c r="AT19" s="3">
        <v>0.32</v>
      </c>
      <c r="AU19" s="3">
        <v>0.32</v>
      </c>
      <c r="AV19" s="3">
        <v>0.32</v>
      </c>
      <c r="AW19" s="3">
        <v>0</v>
      </c>
    </row>
    <row r="20" spans="1:49" ht="11.25">
      <c r="A20" s="13" t="s">
        <v>40</v>
      </c>
      <c r="B20" s="1" t="s">
        <v>41</v>
      </c>
      <c r="C20" s="1">
        <v>1</v>
      </c>
      <c r="D20" s="1">
        <v>43</v>
      </c>
      <c r="E20" s="1">
        <v>6</v>
      </c>
      <c r="F20" s="1">
        <v>36</v>
      </c>
      <c r="G20" s="3">
        <v>12</v>
      </c>
      <c r="H20" s="1">
        <v>435</v>
      </c>
      <c r="J20" s="3" t="s">
        <v>43</v>
      </c>
      <c r="K20" s="3" t="s">
        <v>44</v>
      </c>
      <c r="L20" s="10">
        <f>M20/80</f>
        <v>13.85375</v>
      </c>
      <c r="M20" s="3">
        <f>SUM(N20:BB20)</f>
        <v>1108.3</v>
      </c>
      <c r="N20" s="3">
        <v>0</v>
      </c>
      <c r="O20" s="3">
        <v>1.18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0.04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4.88</v>
      </c>
      <c r="AK20" s="3">
        <v>0</v>
      </c>
      <c r="AL20" s="3">
        <v>176.9</v>
      </c>
      <c r="AM20" s="3">
        <v>36.8</v>
      </c>
      <c r="AN20" s="3">
        <v>0</v>
      </c>
      <c r="AO20" s="3">
        <v>0</v>
      </c>
      <c r="AP20" s="3">
        <v>0</v>
      </c>
      <c r="AQ20" s="3">
        <v>888.5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</row>
    <row r="21" spans="1:49" ht="11.25">
      <c r="A21" s="14"/>
      <c r="B21" s="3" t="s">
        <v>77</v>
      </c>
      <c r="C21" s="1" t="s">
        <v>93</v>
      </c>
      <c r="D21" s="3">
        <v>1</v>
      </c>
      <c r="E21" s="3">
        <v>15</v>
      </c>
      <c r="F21" s="3">
        <v>16</v>
      </c>
      <c r="G21" s="3">
        <v>1</v>
      </c>
      <c r="H21" s="3">
        <v>60</v>
      </c>
      <c r="I21" s="4"/>
      <c r="J21" s="3" t="s">
        <v>45</v>
      </c>
      <c r="K21" s="3" t="s">
        <v>20</v>
      </c>
      <c r="L21" s="10">
        <f>M21/1.5</f>
        <v>8.856666666666667</v>
      </c>
      <c r="M21" s="3">
        <f>SUM(N21:BB21)</f>
        <v>13.285000000000002</v>
      </c>
      <c r="N21" s="3">
        <v>0.375</v>
      </c>
      <c r="O21" s="3">
        <v>0.05</v>
      </c>
      <c r="P21" s="3">
        <v>0</v>
      </c>
      <c r="Q21" s="3">
        <v>0</v>
      </c>
      <c r="R21" s="3">
        <v>0</v>
      </c>
      <c r="S21" s="3">
        <v>0</v>
      </c>
      <c r="T21" s="3">
        <v>10</v>
      </c>
      <c r="U21" s="3">
        <v>0</v>
      </c>
      <c r="V21" s="3">
        <v>0</v>
      </c>
      <c r="W21" s="3">
        <v>0</v>
      </c>
      <c r="X21" s="3">
        <v>0</v>
      </c>
      <c r="Y21" s="3">
        <v>0.14</v>
      </c>
      <c r="Z21" s="3">
        <v>0.12</v>
      </c>
      <c r="AA21" s="3">
        <v>0.12</v>
      </c>
      <c r="AB21" s="3">
        <v>0.06</v>
      </c>
      <c r="AC21" s="3">
        <v>0</v>
      </c>
      <c r="AD21" s="3">
        <v>0.08</v>
      </c>
      <c r="AE21" s="3">
        <v>0</v>
      </c>
      <c r="AF21" s="3">
        <v>0</v>
      </c>
      <c r="AG21" s="3">
        <v>0.06</v>
      </c>
      <c r="AH21" s="3">
        <v>0.07</v>
      </c>
      <c r="AI21" s="3">
        <v>0</v>
      </c>
      <c r="AJ21" s="3">
        <v>0.13</v>
      </c>
      <c r="AK21" s="3">
        <v>0</v>
      </c>
      <c r="AL21" s="3">
        <v>0.12</v>
      </c>
      <c r="AM21" s="3">
        <v>0.41</v>
      </c>
      <c r="AN21" s="3">
        <v>0</v>
      </c>
      <c r="AO21" s="3">
        <v>0</v>
      </c>
      <c r="AP21" s="3">
        <v>0</v>
      </c>
      <c r="AQ21" s="3">
        <v>0.17</v>
      </c>
      <c r="AR21" s="3">
        <v>0.06</v>
      </c>
      <c r="AS21" s="3">
        <v>0.33</v>
      </c>
      <c r="AT21" s="3">
        <v>0.33</v>
      </c>
      <c r="AU21" s="3">
        <v>0.33</v>
      </c>
      <c r="AV21" s="3">
        <v>0.33</v>
      </c>
      <c r="AW21" s="3">
        <v>0</v>
      </c>
    </row>
    <row r="22" spans="1:49" ht="11.25">
      <c r="A22" s="14"/>
      <c r="B22" s="1" t="s">
        <v>42</v>
      </c>
      <c r="C22" s="1" t="s">
        <v>15</v>
      </c>
      <c r="D22" s="1">
        <v>2</v>
      </c>
      <c r="E22" s="1">
        <v>14</v>
      </c>
      <c r="F22" s="1">
        <v>14</v>
      </c>
      <c r="G22" s="3">
        <v>0</v>
      </c>
      <c r="H22" s="1">
        <v>70</v>
      </c>
      <c r="J22" s="3" t="s">
        <v>46</v>
      </c>
      <c r="K22" s="3" t="s">
        <v>20</v>
      </c>
      <c r="L22" s="10">
        <f>M22/1.7</f>
        <v>8.430000000000001</v>
      </c>
      <c r="M22" s="3">
        <f>SUM(N22:BB22)</f>
        <v>14.331000000000001</v>
      </c>
      <c r="N22" s="3">
        <v>0.425</v>
      </c>
      <c r="O22" s="3">
        <v>0.12</v>
      </c>
      <c r="P22" s="3">
        <v>0.51</v>
      </c>
      <c r="Q22" s="3">
        <v>0</v>
      </c>
      <c r="R22" s="3">
        <v>0</v>
      </c>
      <c r="S22" s="3">
        <v>0</v>
      </c>
      <c r="T22" s="3">
        <v>10</v>
      </c>
      <c r="U22" s="3">
        <v>0</v>
      </c>
      <c r="V22" s="3">
        <v>0</v>
      </c>
      <c r="W22" s="3">
        <v>0</v>
      </c>
      <c r="X22" s="3">
        <v>0</v>
      </c>
      <c r="Y22" s="3">
        <v>0.06</v>
      </c>
      <c r="Z22" s="3">
        <v>0.068</v>
      </c>
      <c r="AA22" s="3">
        <v>0.068</v>
      </c>
      <c r="AB22" s="3">
        <v>0.15</v>
      </c>
      <c r="AC22" s="3">
        <v>0</v>
      </c>
      <c r="AD22" s="3">
        <v>0.06</v>
      </c>
      <c r="AE22" s="3">
        <v>0</v>
      </c>
      <c r="AF22" s="3">
        <v>0</v>
      </c>
      <c r="AG22" s="3">
        <v>0.1</v>
      </c>
      <c r="AH22" s="3">
        <v>0.32</v>
      </c>
      <c r="AI22" s="3">
        <v>0.51</v>
      </c>
      <c r="AJ22" s="3">
        <v>0.04</v>
      </c>
      <c r="AK22" s="3">
        <v>0</v>
      </c>
      <c r="AL22" s="3">
        <v>0.07</v>
      </c>
      <c r="AM22" s="3">
        <v>0.24</v>
      </c>
      <c r="AN22" s="3">
        <v>0</v>
      </c>
      <c r="AO22" s="3">
        <v>0</v>
      </c>
      <c r="AP22" s="3">
        <v>0</v>
      </c>
      <c r="AQ22" s="3">
        <v>0.42</v>
      </c>
      <c r="AR22" s="3">
        <v>0.1</v>
      </c>
      <c r="AS22" s="3">
        <v>0.14</v>
      </c>
      <c r="AT22" s="3">
        <v>0.14</v>
      </c>
      <c r="AU22" s="3">
        <v>0.14</v>
      </c>
      <c r="AV22" s="3">
        <v>0.14</v>
      </c>
      <c r="AW22" s="3">
        <v>0.51</v>
      </c>
    </row>
    <row r="23" spans="1:49" ht="11.25">
      <c r="A23" s="14"/>
      <c r="B23" s="1" t="s">
        <v>18</v>
      </c>
      <c r="C23" s="1">
        <v>1</v>
      </c>
      <c r="D23" s="1">
        <v>0</v>
      </c>
      <c r="E23" s="1">
        <v>0</v>
      </c>
      <c r="F23" s="1">
        <v>0</v>
      </c>
      <c r="G23" s="3">
        <v>0</v>
      </c>
      <c r="H23" s="1">
        <v>10</v>
      </c>
      <c r="J23" s="3" t="s">
        <v>48</v>
      </c>
      <c r="K23" s="3" t="s">
        <v>20</v>
      </c>
      <c r="L23" s="10">
        <f>M23/20</f>
        <v>2.2290000000000005</v>
      </c>
      <c r="M23" s="3">
        <f>SUM(N23:BB23)</f>
        <v>44.58000000000001</v>
      </c>
      <c r="N23" s="3">
        <v>5</v>
      </c>
      <c r="O23" s="3">
        <v>0.64</v>
      </c>
      <c r="P23" s="3">
        <v>0</v>
      </c>
      <c r="Q23" s="3">
        <v>0</v>
      </c>
      <c r="R23" s="3">
        <v>0</v>
      </c>
      <c r="S23" s="3">
        <v>0</v>
      </c>
      <c r="T23" s="3">
        <v>10</v>
      </c>
      <c r="U23" s="3">
        <v>0</v>
      </c>
      <c r="V23" s="3">
        <v>0</v>
      </c>
      <c r="W23" s="3">
        <v>0</v>
      </c>
      <c r="X23" s="3">
        <v>0</v>
      </c>
      <c r="Y23" s="3">
        <v>0.65</v>
      </c>
      <c r="Z23" s="3">
        <v>1.2</v>
      </c>
      <c r="AA23" s="3">
        <v>1.2</v>
      </c>
      <c r="AB23" s="3">
        <v>7.22</v>
      </c>
      <c r="AC23" s="3">
        <v>0</v>
      </c>
      <c r="AD23" s="3">
        <v>0.28</v>
      </c>
      <c r="AE23" s="3">
        <v>0</v>
      </c>
      <c r="AF23" s="3">
        <v>0</v>
      </c>
      <c r="AG23" s="3">
        <v>1.03</v>
      </c>
      <c r="AH23" s="3">
        <v>1.12</v>
      </c>
      <c r="AI23" s="3">
        <v>0</v>
      </c>
      <c r="AJ23" s="3">
        <v>2.01</v>
      </c>
      <c r="AK23" s="3">
        <v>0</v>
      </c>
      <c r="AL23" s="3">
        <v>1.13</v>
      </c>
      <c r="AM23" s="3">
        <v>3.23</v>
      </c>
      <c r="AN23" s="3">
        <v>0</v>
      </c>
      <c r="AO23" s="3">
        <v>0</v>
      </c>
      <c r="AP23" s="3">
        <v>0</v>
      </c>
      <c r="AQ23" s="3">
        <v>0.88</v>
      </c>
      <c r="AR23" s="3">
        <v>0.59</v>
      </c>
      <c r="AS23" s="3">
        <v>2.1</v>
      </c>
      <c r="AT23" s="3">
        <v>2.1</v>
      </c>
      <c r="AU23" s="3">
        <v>2.1</v>
      </c>
      <c r="AV23" s="3">
        <v>2.1</v>
      </c>
      <c r="AW23" s="3">
        <v>0</v>
      </c>
    </row>
    <row r="24" spans="10:49" ht="11.25">
      <c r="J24" s="3" t="s">
        <v>49</v>
      </c>
      <c r="K24" s="3" t="s">
        <v>20</v>
      </c>
      <c r="L24" s="10">
        <f>M24/2</f>
        <v>7.549999999999999</v>
      </c>
      <c r="M24" s="3">
        <f>SUM(N24:BB24)</f>
        <v>15.099999999999998</v>
      </c>
      <c r="N24" s="3">
        <v>0.5</v>
      </c>
      <c r="O24" s="3">
        <v>0.68</v>
      </c>
      <c r="P24" s="3">
        <v>0</v>
      </c>
      <c r="Q24" s="3">
        <v>0</v>
      </c>
      <c r="R24" s="3">
        <v>0</v>
      </c>
      <c r="S24" s="3">
        <v>0</v>
      </c>
      <c r="T24" s="3">
        <v>10</v>
      </c>
      <c r="U24" s="3">
        <v>0</v>
      </c>
      <c r="V24" s="3">
        <v>0</v>
      </c>
      <c r="W24" s="3">
        <v>0</v>
      </c>
      <c r="X24" s="3">
        <v>0</v>
      </c>
      <c r="Y24" s="3">
        <v>0.13</v>
      </c>
      <c r="Z24" s="3">
        <v>0</v>
      </c>
      <c r="AA24" s="3">
        <v>0</v>
      </c>
      <c r="AB24" s="3">
        <v>0.54</v>
      </c>
      <c r="AC24" s="3">
        <v>0</v>
      </c>
      <c r="AD24" s="3">
        <v>0.1</v>
      </c>
      <c r="AE24" s="3">
        <v>0</v>
      </c>
      <c r="AF24" s="3">
        <v>0</v>
      </c>
      <c r="AG24" s="3">
        <v>0.06</v>
      </c>
      <c r="AH24" s="3">
        <v>0.04</v>
      </c>
      <c r="AI24" s="3">
        <v>0</v>
      </c>
      <c r="AJ24" s="3">
        <v>0.42</v>
      </c>
      <c r="AK24" s="3">
        <v>0</v>
      </c>
      <c r="AL24" s="3">
        <v>0.18</v>
      </c>
      <c r="AM24" s="3">
        <v>0.35</v>
      </c>
      <c r="AN24" s="3">
        <v>0</v>
      </c>
      <c r="AO24" s="3">
        <v>0</v>
      </c>
      <c r="AP24" s="3">
        <v>0</v>
      </c>
      <c r="AQ24" s="3">
        <v>0.44</v>
      </c>
      <c r="AR24" s="3">
        <v>0.26</v>
      </c>
      <c r="AS24" s="3">
        <v>0.35</v>
      </c>
      <c r="AT24" s="3">
        <v>0.35</v>
      </c>
      <c r="AU24" s="3">
        <v>0.35</v>
      </c>
      <c r="AV24" s="3">
        <v>0.35</v>
      </c>
      <c r="AW24" s="3">
        <v>0</v>
      </c>
    </row>
    <row r="25" spans="1:49" ht="11.25">
      <c r="A25" s="7" t="s">
        <v>47</v>
      </c>
      <c r="B25" s="3" t="s">
        <v>31</v>
      </c>
      <c r="C25" s="1" t="s">
        <v>15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J25" s="3" t="s">
        <v>51</v>
      </c>
      <c r="K25" s="3" t="s">
        <v>44</v>
      </c>
      <c r="L25" s="10">
        <f>M25/400</f>
        <v>6.702725</v>
      </c>
      <c r="M25" s="3">
        <f>SUM(N25:BB25)</f>
        <v>2681.09</v>
      </c>
      <c r="N25" s="3">
        <v>200</v>
      </c>
      <c r="O25" s="3">
        <v>22.54</v>
      </c>
      <c r="P25" s="3">
        <v>24</v>
      </c>
      <c r="Q25" s="3">
        <v>0</v>
      </c>
      <c r="R25" s="3">
        <v>0</v>
      </c>
      <c r="S25" s="3">
        <v>0</v>
      </c>
      <c r="T25" s="3">
        <v>200</v>
      </c>
      <c r="U25" s="3">
        <v>0</v>
      </c>
      <c r="V25" s="3">
        <v>0</v>
      </c>
      <c r="W25" s="3">
        <v>0</v>
      </c>
      <c r="X25" s="3">
        <v>0</v>
      </c>
      <c r="Y25" s="3">
        <v>16.43</v>
      </c>
      <c r="Z25" s="3">
        <v>16</v>
      </c>
      <c r="AA25" s="3">
        <v>16</v>
      </c>
      <c r="AB25" s="3">
        <v>6.8</v>
      </c>
      <c r="AC25" s="3">
        <v>0</v>
      </c>
      <c r="AD25" s="3">
        <v>3.58</v>
      </c>
      <c r="AE25" s="3">
        <v>0</v>
      </c>
      <c r="AF25" s="3">
        <v>0</v>
      </c>
      <c r="AG25" s="3">
        <v>115.52</v>
      </c>
      <c r="AH25" s="3">
        <v>15.58</v>
      </c>
      <c r="AI25" s="3">
        <v>24</v>
      </c>
      <c r="AJ25" s="3">
        <v>13.42</v>
      </c>
      <c r="AK25" s="3">
        <v>0</v>
      </c>
      <c r="AL25" s="3">
        <v>17.08</v>
      </c>
      <c r="AM25" s="3">
        <v>101.28</v>
      </c>
      <c r="AN25" s="3">
        <v>0</v>
      </c>
      <c r="AO25" s="3">
        <v>0</v>
      </c>
      <c r="AP25" s="3">
        <v>0</v>
      </c>
      <c r="AQ25" s="3">
        <v>262.44</v>
      </c>
      <c r="AR25" s="3">
        <v>170.5</v>
      </c>
      <c r="AS25" s="3">
        <v>357.98</v>
      </c>
      <c r="AT25" s="3">
        <v>357.98</v>
      </c>
      <c r="AU25" s="3">
        <v>357.98</v>
      </c>
      <c r="AV25" s="3">
        <v>357.98</v>
      </c>
      <c r="AW25" s="3">
        <v>24</v>
      </c>
    </row>
    <row r="26" spans="10:49" ht="11.25">
      <c r="J26" s="3" t="s">
        <v>52</v>
      </c>
      <c r="K26" s="3" t="s">
        <v>44</v>
      </c>
      <c r="L26" s="10">
        <f>M26/6</f>
        <v>10.151666666666666</v>
      </c>
      <c r="M26" s="3">
        <f>SUM(N26:BB26)</f>
        <v>60.91</v>
      </c>
      <c r="N26" s="3">
        <v>1.5</v>
      </c>
      <c r="O26" s="3">
        <v>0</v>
      </c>
      <c r="P26" s="3">
        <v>3</v>
      </c>
      <c r="Q26" s="3">
        <v>0</v>
      </c>
      <c r="R26" s="3">
        <v>0</v>
      </c>
      <c r="S26" s="3">
        <v>0</v>
      </c>
      <c r="T26" s="3">
        <v>50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0.41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3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3</v>
      </c>
    </row>
    <row r="27" spans="1:49" ht="11.25">
      <c r="A27" s="13" t="s">
        <v>50</v>
      </c>
      <c r="B27" s="1" t="s">
        <v>72</v>
      </c>
      <c r="C27" s="1" t="s">
        <v>93</v>
      </c>
      <c r="D27" s="1">
        <v>2</v>
      </c>
      <c r="E27" s="1">
        <v>18</v>
      </c>
      <c r="F27" s="1">
        <v>30</v>
      </c>
      <c r="G27" s="3">
        <v>1</v>
      </c>
      <c r="H27" s="1">
        <v>120</v>
      </c>
      <c r="J27" s="3" t="s">
        <v>53</v>
      </c>
      <c r="K27" s="3" t="s">
        <v>44</v>
      </c>
      <c r="L27" s="11">
        <f>M27/300</f>
        <v>0.45116666666666666</v>
      </c>
      <c r="M27" s="3">
        <f>SUM(N27:BB27)</f>
        <v>135.35</v>
      </c>
      <c r="N27" s="3">
        <v>0</v>
      </c>
      <c r="O27" s="3">
        <v>3.07</v>
      </c>
      <c r="P27" s="3">
        <v>0</v>
      </c>
      <c r="Q27" s="3">
        <v>0</v>
      </c>
      <c r="R27" s="3">
        <v>0</v>
      </c>
      <c r="S27" s="3">
        <v>0</v>
      </c>
      <c r="T27" s="3">
        <v>100</v>
      </c>
      <c r="U27" s="3">
        <v>0</v>
      </c>
      <c r="V27" s="3">
        <v>0</v>
      </c>
      <c r="W27" s="3">
        <v>0</v>
      </c>
      <c r="X27" s="3">
        <v>0</v>
      </c>
      <c r="Y27" s="3">
        <v>0.47</v>
      </c>
      <c r="Z27" s="3">
        <v>0</v>
      </c>
      <c r="AA27" s="3">
        <v>0</v>
      </c>
      <c r="AB27" s="3">
        <v>0</v>
      </c>
      <c r="AC27" s="3">
        <v>0</v>
      </c>
      <c r="AD27" s="3">
        <v>0.28</v>
      </c>
      <c r="AE27" s="3">
        <v>0</v>
      </c>
      <c r="AF27" s="3">
        <v>0</v>
      </c>
      <c r="AG27" s="3">
        <v>0</v>
      </c>
      <c r="AH27" s="3">
        <v>24.21</v>
      </c>
      <c r="AI27" s="3">
        <v>0</v>
      </c>
      <c r="AJ27" s="3">
        <v>0</v>
      </c>
      <c r="AK27" s="3">
        <v>0</v>
      </c>
      <c r="AL27" s="3">
        <v>6.1</v>
      </c>
      <c r="AM27" s="3">
        <v>0.64</v>
      </c>
      <c r="AN27" s="3">
        <v>0</v>
      </c>
      <c r="AO27" s="3">
        <v>0</v>
      </c>
      <c r="AP27" s="3">
        <v>0</v>
      </c>
      <c r="AQ27" s="3">
        <v>0</v>
      </c>
      <c r="AR27" s="3">
        <v>0.58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</row>
    <row r="28" spans="1:49" ht="11.25">
      <c r="A28" s="14"/>
      <c r="B28" s="3" t="s">
        <v>117</v>
      </c>
      <c r="C28" s="1" t="s">
        <v>112</v>
      </c>
      <c r="D28" s="3">
        <v>7</v>
      </c>
      <c r="E28" s="3">
        <v>2</v>
      </c>
      <c r="F28" s="3">
        <v>7</v>
      </c>
      <c r="G28" s="3">
        <v>18</v>
      </c>
      <c r="H28" s="3">
        <v>210</v>
      </c>
      <c r="J28" s="3" t="s">
        <v>54</v>
      </c>
      <c r="K28" s="3" t="s">
        <v>20</v>
      </c>
      <c r="L28" s="10">
        <f>M28/10</f>
        <v>1.8970000000000007</v>
      </c>
      <c r="M28" s="3">
        <f>SUM(N28:BB28)</f>
        <v>18.970000000000006</v>
      </c>
      <c r="N28" s="3">
        <v>0</v>
      </c>
      <c r="O28" s="3">
        <v>0.31</v>
      </c>
      <c r="P28" s="3">
        <v>0</v>
      </c>
      <c r="Q28" s="3">
        <v>0</v>
      </c>
      <c r="R28" s="3">
        <v>0</v>
      </c>
      <c r="S28" s="3">
        <v>0</v>
      </c>
      <c r="T28" s="3">
        <v>10</v>
      </c>
      <c r="U28" s="3">
        <v>0</v>
      </c>
      <c r="V28" s="3">
        <v>0</v>
      </c>
      <c r="W28" s="3">
        <v>0</v>
      </c>
      <c r="X28" s="3">
        <v>0</v>
      </c>
      <c r="Y28" s="3">
        <v>0.25</v>
      </c>
      <c r="Z28" s="3">
        <v>0</v>
      </c>
      <c r="AA28" s="3">
        <v>0</v>
      </c>
      <c r="AB28" s="3">
        <v>0.72</v>
      </c>
      <c r="AC28" s="3">
        <v>0</v>
      </c>
      <c r="AD28" s="3">
        <v>0.02</v>
      </c>
      <c r="AE28" s="3">
        <v>0</v>
      </c>
      <c r="AF28" s="3">
        <v>0</v>
      </c>
      <c r="AG28" s="3">
        <v>0.66</v>
      </c>
      <c r="AH28" s="3">
        <v>0.16</v>
      </c>
      <c r="AI28" s="3">
        <v>0</v>
      </c>
      <c r="AJ28" s="3">
        <v>0.68</v>
      </c>
      <c r="AK28" s="3">
        <v>0</v>
      </c>
      <c r="AL28" s="3">
        <v>0.24</v>
      </c>
      <c r="AM28" s="3">
        <v>0.24</v>
      </c>
      <c r="AN28" s="3">
        <v>0</v>
      </c>
      <c r="AO28" s="3">
        <v>0</v>
      </c>
      <c r="AP28" s="3">
        <v>0</v>
      </c>
      <c r="AQ28" s="3">
        <v>0.26</v>
      </c>
      <c r="AR28" s="3">
        <v>0.39</v>
      </c>
      <c r="AS28" s="3">
        <v>1.26</v>
      </c>
      <c r="AT28" s="3">
        <v>1.26</v>
      </c>
      <c r="AU28" s="3">
        <v>1.26</v>
      </c>
      <c r="AV28" s="3">
        <v>1.26</v>
      </c>
      <c r="AW28" s="3">
        <v>0</v>
      </c>
    </row>
    <row r="29" spans="1:49" ht="11.25">
      <c r="A29" s="14"/>
      <c r="B29" s="3" t="s">
        <v>90</v>
      </c>
      <c r="C29" s="1" t="s">
        <v>15</v>
      </c>
      <c r="D29" s="3">
        <v>7</v>
      </c>
      <c r="E29" s="3">
        <v>6</v>
      </c>
      <c r="F29" s="3">
        <v>8</v>
      </c>
      <c r="G29" s="3">
        <v>4</v>
      </c>
      <c r="H29" s="3">
        <v>100</v>
      </c>
      <c r="J29" s="3" t="s">
        <v>56</v>
      </c>
      <c r="K29" s="3" t="s">
        <v>20</v>
      </c>
      <c r="L29" s="10">
        <f>M29/1000</f>
        <v>2.27557</v>
      </c>
      <c r="M29" s="3">
        <f>SUM(N29:BB29)</f>
        <v>2275.57</v>
      </c>
      <c r="N29" s="3">
        <v>100</v>
      </c>
      <c r="O29" s="3">
        <v>23.6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10.85</v>
      </c>
      <c r="Z29" s="3">
        <v>0</v>
      </c>
      <c r="AA29" s="3">
        <v>0</v>
      </c>
      <c r="AB29" s="3">
        <v>238.14</v>
      </c>
      <c r="AC29" s="3">
        <v>0</v>
      </c>
      <c r="AD29" s="3">
        <v>9.2</v>
      </c>
      <c r="AE29" s="3">
        <v>0</v>
      </c>
      <c r="AF29" s="3">
        <v>0</v>
      </c>
      <c r="AG29" s="3">
        <v>15.2</v>
      </c>
      <c r="AH29" s="3">
        <v>0</v>
      </c>
      <c r="AI29" s="3">
        <v>0</v>
      </c>
      <c r="AJ29" s="3">
        <v>69.54</v>
      </c>
      <c r="AK29" s="3">
        <v>0</v>
      </c>
      <c r="AL29" s="3">
        <v>53.68</v>
      </c>
      <c r="AM29" s="3">
        <v>187.2</v>
      </c>
      <c r="AN29" s="3">
        <v>0</v>
      </c>
      <c r="AO29" s="3">
        <v>0</v>
      </c>
      <c r="AP29" s="3">
        <v>0</v>
      </c>
      <c r="AQ29" s="3">
        <v>100.8</v>
      </c>
      <c r="AR29" s="3">
        <v>41.76</v>
      </c>
      <c r="AS29" s="3">
        <v>356.4</v>
      </c>
      <c r="AT29" s="3">
        <v>356.4</v>
      </c>
      <c r="AU29" s="3">
        <v>356.4</v>
      </c>
      <c r="AV29" s="3">
        <v>356.4</v>
      </c>
      <c r="AW29" s="3">
        <v>0</v>
      </c>
    </row>
    <row r="30" spans="1:49" ht="12.75">
      <c r="A30" s="8"/>
      <c r="J30" s="3" t="s">
        <v>57</v>
      </c>
      <c r="K30" s="3" t="s">
        <v>44</v>
      </c>
      <c r="L30" s="10">
        <f>M30/150</f>
        <v>0.0904</v>
      </c>
      <c r="M30" s="3">
        <f>SUM(N30:BB30)</f>
        <v>13.559999999999999</v>
      </c>
      <c r="N30" s="3">
        <v>0</v>
      </c>
      <c r="O30" s="3">
        <v>9.44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0.92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3.2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</row>
    <row r="31" spans="1:49" ht="11.25">
      <c r="A31" s="7" t="s">
        <v>55</v>
      </c>
      <c r="B31" s="3" t="s">
        <v>31</v>
      </c>
      <c r="C31" s="3" t="s">
        <v>110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J31" s="3" t="s">
        <v>59</v>
      </c>
      <c r="K31" s="3" t="s">
        <v>20</v>
      </c>
      <c r="L31" s="10">
        <f>M31/400</f>
        <v>1.9964499999999996</v>
      </c>
      <c r="M31" s="3">
        <f>SUM(N31:BB31)</f>
        <v>798.5799999999998</v>
      </c>
      <c r="N31" s="3">
        <v>40</v>
      </c>
      <c r="O31" s="3">
        <v>34.22</v>
      </c>
      <c r="P31" s="3">
        <v>0</v>
      </c>
      <c r="Q31" s="3">
        <v>0</v>
      </c>
      <c r="R31" s="3">
        <v>0</v>
      </c>
      <c r="S31" s="3">
        <v>0</v>
      </c>
      <c r="T31" s="3">
        <v>50</v>
      </c>
      <c r="U31" s="3">
        <v>0</v>
      </c>
      <c r="V31" s="3">
        <v>0</v>
      </c>
      <c r="W31" s="3">
        <v>0</v>
      </c>
      <c r="X31" s="3">
        <v>0</v>
      </c>
      <c r="Y31" s="3">
        <v>21.7</v>
      </c>
      <c r="Z31" s="3">
        <v>0</v>
      </c>
      <c r="AA31" s="3">
        <v>0</v>
      </c>
      <c r="AB31" s="3">
        <v>30.62</v>
      </c>
      <c r="AC31" s="3">
        <v>0</v>
      </c>
      <c r="AD31" s="3">
        <v>4.6</v>
      </c>
      <c r="AE31" s="3">
        <v>0</v>
      </c>
      <c r="AF31" s="3">
        <v>0</v>
      </c>
      <c r="AG31" s="3">
        <v>30.4</v>
      </c>
      <c r="AH31" s="3">
        <v>0</v>
      </c>
      <c r="AI31" s="3">
        <v>0</v>
      </c>
      <c r="AJ31" s="3">
        <v>32.94</v>
      </c>
      <c r="AK31" s="3">
        <v>0</v>
      </c>
      <c r="AL31" s="3">
        <v>18.3</v>
      </c>
      <c r="AM31" s="3">
        <v>62.4</v>
      </c>
      <c r="AN31" s="3">
        <v>0</v>
      </c>
      <c r="AO31" s="3">
        <v>0</v>
      </c>
      <c r="AP31" s="3">
        <v>0</v>
      </c>
      <c r="AQ31" s="3">
        <v>156.6</v>
      </c>
      <c r="AR31" s="3">
        <v>31.68</v>
      </c>
      <c r="AS31" s="3">
        <v>71.28</v>
      </c>
      <c r="AT31" s="3">
        <v>71.28</v>
      </c>
      <c r="AU31" s="3">
        <v>71.28</v>
      </c>
      <c r="AV31" s="3">
        <v>71.28</v>
      </c>
      <c r="AW31" s="3">
        <v>0</v>
      </c>
    </row>
    <row r="32" spans="10:49" ht="11.25">
      <c r="J32" s="3" t="s">
        <v>60</v>
      </c>
      <c r="K32" s="3" t="s">
        <v>20</v>
      </c>
      <c r="L32" s="10">
        <f>M32/15</f>
        <v>3.3033333333333332</v>
      </c>
      <c r="M32" s="3">
        <f>SUM(N32:BB32)</f>
        <v>49.55</v>
      </c>
      <c r="N32" s="3">
        <v>3.75</v>
      </c>
      <c r="O32" s="3">
        <v>0.19</v>
      </c>
      <c r="P32" s="3">
        <v>0.6</v>
      </c>
      <c r="Q32" s="3">
        <v>0</v>
      </c>
      <c r="R32" s="3">
        <v>0</v>
      </c>
      <c r="S32" s="3">
        <v>0</v>
      </c>
      <c r="T32" s="3">
        <v>5</v>
      </c>
      <c r="U32" s="3">
        <v>0</v>
      </c>
      <c r="V32" s="3">
        <v>0</v>
      </c>
      <c r="W32" s="3">
        <v>0</v>
      </c>
      <c r="X32" s="3">
        <v>22</v>
      </c>
      <c r="Y32" s="3">
        <v>0.12</v>
      </c>
      <c r="Z32" s="3">
        <v>0</v>
      </c>
      <c r="AA32" s="3">
        <v>0</v>
      </c>
      <c r="AB32" s="3">
        <v>2.3</v>
      </c>
      <c r="AC32" s="3">
        <v>0</v>
      </c>
      <c r="AD32" s="3">
        <v>0.04</v>
      </c>
      <c r="AE32" s="3">
        <v>0</v>
      </c>
      <c r="AF32" s="3">
        <v>0</v>
      </c>
      <c r="AG32" s="3">
        <v>0.21</v>
      </c>
      <c r="AH32" s="3">
        <v>0</v>
      </c>
      <c r="AI32" s="3">
        <v>0.6</v>
      </c>
      <c r="AJ32" s="3">
        <v>0.39</v>
      </c>
      <c r="AK32" s="3">
        <v>0</v>
      </c>
      <c r="AL32" s="3">
        <v>0.24</v>
      </c>
      <c r="AM32" s="3">
        <v>1.9</v>
      </c>
      <c r="AN32" s="3">
        <v>0</v>
      </c>
      <c r="AO32" s="3">
        <v>0</v>
      </c>
      <c r="AP32" s="3">
        <v>0</v>
      </c>
      <c r="AQ32" s="3">
        <v>1.37</v>
      </c>
      <c r="AR32" s="3">
        <v>0.2</v>
      </c>
      <c r="AS32" s="3">
        <v>2.51</v>
      </c>
      <c r="AT32" s="3">
        <v>2.51</v>
      </c>
      <c r="AU32" s="3">
        <v>2.51</v>
      </c>
      <c r="AV32" s="3">
        <v>2.51</v>
      </c>
      <c r="AW32" s="3">
        <v>0.6</v>
      </c>
    </row>
    <row r="33" spans="1:49" ht="11.25">
      <c r="A33" s="13" t="s">
        <v>58</v>
      </c>
      <c r="B33" s="1" t="s">
        <v>101</v>
      </c>
      <c r="C33" s="1">
        <v>1</v>
      </c>
      <c r="D33" s="1">
        <v>3</v>
      </c>
      <c r="E33" s="1">
        <v>2</v>
      </c>
      <c r="F33" s="1">
        <v>31</v>
      </c>
      <c r="G33" s="3">
        <v>0</v>
      </c>
      <c r="H33" s="1">
        <v>135</v>
      </c>
      <c r="J33" s="3" t="s">
        <v>61</v>
      </c>
      <c r="K33" s="3" t="s">
        <v>44</v>
      </c>
      <c r="L33" s="10">
        <f>M33/70</f>
        <v>9.104142857142858</v>
      </c>
      <c r="M33" s="3">
        <f>SUM(N33:BB33)</f>
        <v>637.2900000000001</v>
      </c>
      <c r="N33" s="3">
        <v>0</v>
      </c>
      <c r="O33" s="3">
        <v>1.3</v>
      </c>
      <c r="P33" s="3">
        <v>0</v>
      </c>
      <c r="Q33" s="3">
        <v>0</v>
      </c>
      <c r="R33" s="3">
        <v>0</v>
      </c>
      <c r="S33" s="3">
        <v>0</v>
      </c>
      <c r="T33" s="3">
        <v>25</v>
      </c>
      <c r="U33" s="3">
        <v>0</v>
      </c>
      <c r="V33" s="3">
        <v>0</v>
      </c>
      <c r="W33" s="3">
        <v>0</v>
      </c>
      <c r="X33" s="3">
        <v>0</v>
      </c>
      <c r="Y33" s="3">
        <v>0.93</v>
      </c>
      <c r="Z33" s="3">
        <v>0</v>
      </c>
      <c r="AA33" s="3">
        <v>0</v>
      </c>
      <c r="AB33" s="3">
        <v>33</v>
      </c>
      <c r="AC33" s="3">
        <v>0</v>
      </c>
      <c r="AD33" s="3">
        <v>0.18</v>
      </c>
      <c r="AE33" s="3">
        <v>0</v>
      </c>
      <c r="AF33" s="3">
        <v>0</v>
      </c>
      <c r="AG33" s="3">
        <v>1.82</v>
      </c>
      <c r="AH33" s="3">
        <v>0</v>
      </c>
      <c r="AI33" s="3">
        <v>0</v>
      </c>
      <c r="AJ33" s="3">
        <v>0.98</v>
      </c>
      <c r="AK33" s="3">
        <v>0</v>
      </c>
      <c r="AL33" s="3">
        <v>1.34</v>
      </c>
      <c r="AM33" s="3">
        <v>4.8</v>
      </c>
      <c r="AN33" s="3">
        <v>0</v>
      </c>
      <c r="AO33" s="3">
        <v>0</v>
      </c>
      <c r="AP33" s="3">
        <v>0</v>
      </c>
      <c r="AQ33" s="3">
        <v>550.8</v>
      </c>
      <c r="AR33" s="3">
        <v>1.3</v>
      </c>
      <c r="AS33" s="3">
        <v>3.96</v>
      </c>
      <c r="AT33" s="3">
        <v>3.96</v>
      </c>
      <c r="AU33" s="3">
        <v>3.96</v>
      </c>
      <c r="AV33" s="3">
        <v>3.96</v>
      </c>
      <c r="AW33" s="3">
        <v>0</v>
      </c>
    </row>
    <row r="34" spans="1:49" ht="11.25">
      <c r="A34" s="14"/>
      <c r="B34" s="3" t="s">
        <v>76</v>
      </c>
      <c r="C34" s="1" t="s">
        <v>93</v>
      </c>
      <c r="D34" s="1">
        <v>1</v>
      </c>
      <c r="E34" s="1">
        <v>8</v>
      </c>
      <c r="F34" s="1">
        <v>12</v>
      </c>
      <c r="G34" s="3">
        <v>0</v>
      </c>
      <c r="H34" s="1">
        <v>50</v>
      </c>
      <c r="J34" s="3" t="s">
        <v>62</v>
      </c>
      <c r="K34" s="3" t="s">
        <v>20</v>
      </c>
      <c r="L34" s="10">
        <f>M34/2</f>
        <v>2.1750000000000003</v>
      </c>
      <c r="M34" s="3">
        <f>SUM(N34:BB34)</f>
        <v>4.3500000000000005</v>
      </c>
      <c r="N34" s="3">
        <v>0.04</v>
      </c>
      <c r="O34" s="3">
        <v>0.12</v>
      </c>
      <c r="P34" s="3">
        <v>0</v>
      </c>
      <c r="Q34" s="3">
        <v>0</v>
      </c>
      <c r="R34" s="3">
        <v>0</v>
      </c>
      <c r="S34" s="3">
        <v>0</v>
      </c>
      <c r="T34" s="3">
        <v>0.5</v>
      </c>
      <c r="U34" s="3">
        <v>0</v>
      </c>
      <c r="V34" s="3">
        <v>0</v>
      </c>
      <c r="W34" s="3">
        <v>0</v>
      </c>
      <c r="X34" s="3">
        <v>0</v>
      </c>
      <c r="Y34" s="3">
        <v>0.17</v>
      </c>
      <c r="Z34" s="3">
        <v>0</v>
      </c>
      <c r="AA34" s="3">
        <v>0</v>
      </c>
      <c r="AB34" s="3">
        <v>0.05</v>
      </c>
      <c r="AC34" s="3">
        <v>0</v>
      </c>
      <c r="AD34" s="3">
        <v>0.04</v>
      </c>
      <c r="AE34" s="3">
        <v>0</v>
      </c>
      <c r="AF34" s="3">
        <v>0</v>
      </c>
      <c r="AG34" s="3">
        <v>0.05</v>
      </c>
      <c r="AH34" s="3">
        <v>0</v>
      </c>
      <c r="AI34" s="3">
        <v>0</v>
      </c>
      <c r="AJ34" s="3">
        <v>0.37</v>
      </c>
      <c r="AK34" s="3">
        <v>0</v>
      </c>
      <c r="AL34" s="3">
        <v>0.06</v>
      </c>
      <c r="AM34" s="3">
        <v>0.28</v>
      </c>
      <c r="AN34" s="3">
        <v>0</v>
      </c>
      <c r="AO34" s="3">
        <v>0</v>
      </c>
      <c r="AP34" s="3">
        <v>0</v>
      </c>
      <c r="AQ34" s="3">
        <v>0.31</v>
      </c>
      <c r="AR34" s="3">
        <v>0.36</v>
      </c>
      <c r="AS34" s="3">
        <v>0.5</v>
      </c>
      <c r="AT34" s="3">
        <v>0.5</v>
      </c>
      <c r="AU34" s="3">
        <v>0.5</v>
      </c>
      <c r="AV34" s="3">
        <v>0.5</v>
      </c>
      <c r="AW34" s="3">
        <v>0</v>
      </c>
    </row>
    <row r="35" spans="1:49" ht="11.25">
      <c r="A35" s="14"/>
      <c r="B35" s="3" t="s">
        <v>74</v>
      </c>
      <c r="C35" s="1" t="s">
        <v>93</v>
      </c>
      <c r="D35" s="3">
        <v>9</v>
      </c>
      <c r="E35" s="3">
        <v>9</v>
      </c>
      <c r="F35" s="3">
        <v>25</v>
      </c>
      <c r="G35" s="3">
        <v>0</v>
      </c>
      <c r="H35" s="3">
        <v>135</v>
      </c>
      <c r="J35" s="3" t="s">
        <v>63</v>
      </c>
      <c r="K35" s="3" t="s">
        <v>20</v>
      </c>
      <c r="L35" s="10">
        <f>M35/2</f>
        <v>6.415000000000001</v>
      </c>
      <c r="M35" s="3">
        <f>SUM(N35:BB35)</f>
        <v>12.830000000000002</v>
      </c>
      <c r="N35" s="3">
        <v>0</v>
      </c>
      <c r="O35" s="3">
        <v>0.18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  <c r="U35" s="3">
        <v>0</v>
      </c>
      <c r="V35" s="3">
        <v>0</v>
      </c>
      <c r="W35" s="3">
        <v>0</v>
      </c>
      <c r="X35" s="3">
        <v>0</v>
      </c>
      <c r="Y35" s="3">
        <v>2.56</v>
      </c>
      <c r="Z35" s="3">
        <v>0</v>
      </c>
      <c r="AA35" s="3">
        <v>0</v>
      </c>
      <c r="AB35" s="3">
        <v>0.02</v>
      </c>
      <c r="AC35" s="3">
        <v>0</v>
      </c>
      <c r="AD35" s="3">
        <v>0.66</v>
      </c>
      <c r="AE35" s="3">
        <v>0</v>
      </c>
      <c r="AF35" s="3">
        <v>0</v>
      </c>
      <c r="AG35" s="3">
        <v>0.03</v>
      </c>
      <c r="AH35" s="3">
        <v>0</v>
      </c>
      <c r="AI35" s="3">
        <v>0</v>
      </c>
      <c r="AJ35" s="3">
        <v>0.28</v>
      </c>
      <c r="AK35" s="3">
        <v>0</v>
      </c>
      <c r="AL35" s="3">
        <v>0.17</v>
      </c>
      <c r="AM35" s="3">
        <v>0.84</v>
      </c>
      <c r="AN35" s="3">
        <v>0</v>
      </c>
      <c r="AO35" s="3">
        <v>0</v>
      </c>
      <c r="AP35" s="3">
        <v>0</v>
      </c>
      <c r="AQ35" s="3">
        <v>1.68</v>
      </c>
      <c r="AR35" s="3">
        <v>0.49</v>
      </c>
      <c r="AS35" s="3">
        <v>0.98</v>
      </c>
      <c r="AT35" s="3">
        <v>0.98</v>
      </c>
      <c r="AU35" s="3">
        <v>0.98</v>
      </c>
      <c r="AV35" s="3">
        <v>0.98</v>
      </c>
      <c r="AW35" s="3">
        <v>0</v>
      </c>
    </row>
    <row r="36" spans="1:49" ht="11.25">
      <c r="A36" s="14"/>
      <c r="B36" s="1" t="s">
        <v>14</v>
      </c>
      <c r="C36" s="1" t="s">
        <v>15</v>
      </c>
      <c r="D36" s="1">
        <v>25</v>
      </c>
      <c r="E36" s="1">
        <v>2</v>
      </c>
      <c r="F36" s="1">
        <v>5</v>
      </c>
      <c r="G36" s="3">
        <v>1</v>
      </c>
      <c r="H36" s="1">
        <v>130</v>
      </c>
      <c r="J36" s="3" t="s">
        <v>65</v>
      </c>
      <c r="K36" s="3" t="s">
        <v>44</v>
      </c>
      <c r="L36" s="12">
        <f>M36/120</f>
        <v>0.4166666666666667</v>
      </c>
      <c r="M36" s="3">
        <f>SUM(N36:BB36)</f>
        <v>50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50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</row>
    <row r="37" spans="1:49" ht="11.25">
      <c r="A37" s="14"/>
      <c r="B37" s="1" t="s">
        <v>18</v>
      </c>
      <c r="C37" s="1">
        <v>1</v>
      </c>
      <c r="D37" s="1">
        <v>0</v>
      </c>
      <c r="E37" s="1">
        <v>0</v>
      </c>
      <c r="F37" s="1">
        <v>0</v>
      </c>
      <c r="G37" s="3">
        <v>0</v>
      </c>
      <c r="H37" s="1">
        <v>10</v>
      </c>
      <c r="J37" s="3" t="s">
        <v>66</v>
      </c>
      <c r="K37" s="3" t="s">
        <v>44</v>
      </c>
      <c r="L37" s="10">
        <f>M37/75</f>
        <v>8.159466666666667</v>
      </c>
      <c r="M37" s="3">
        <f>SUM(N37:BB37)</f>
        <v>611.96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3.86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6.1</v>
      </c>
      <c r="AM37" s="3">
        <v>8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148.5</v>
      </c>
      <c r="AT37" s="3">
        <v>148.5</v>
      </c>
      <c r="AU37" s="3">
        <v>148.5</v>
      </c>
      <c r="AV37" s="3">
        <v>148.5</v>
      </c>
      <c r="AW37" s="3">
        <v>0</v>
      </c>
    </row>
    <row r="38" spans="10:49" ht="11.25">
      <c r="J38" s="3" t="s">
        <v>68</v>
      </c>
      <c r="K38" s="3" t="s">
        <v>20</v>
      </c>
      <c r="L38" s="11">
        <f>M38/3400</f>
        <v>0.7161382352941176</v>
      </c>
      <c r="M38" s="3">
        <f>SUM(N38:BB38)</f>
        <v>2434.87</v>
      </c>
      <c r="N38" s="3">
        <v>0</v>
      </c>
      <c r="O38" s="3">
        <v>93.22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23.81</v>
      </c>
      <c r="AC38" s="3">
        <v>750</v>
      </c>
      <c r="AD38" s="3">
        <v>0</v>
      </c>
      <c r="AE38" s="3">
        <v>0</v>
      </c>
      <c r="AF38" s="3">
        <v>0</v>
      </c>
      <c r="AG38" s="3">
        <v>33.44</v>
      </c>
      <c r="AH38" s="3">
        <v>0</v>
      </c>
      <c r="AI38" s="3">
        <v>0</v>
      </c>
      <c r="AJ38" s="3">
        <v>0</v>
      </c>
      <c r="AK38" s="3">
        <v>750</v>
      </c>
      <c r="AL38" s="3">
        <v>0</v>
      </c>
      <c r="AM38" s="3">
        <v>12.8</v>
      </c>
      <c r="AN38" s="3">
        <v>750</v>
      </c>
      <c r="AO38" s="3">
        <v>0</v>
      </c>
      <c r="AP38" s="3">
        <v>0</v>
      </c>
      <c r="AQ38" s="3">
        <v>0</v>
      </c>
      <c r="AR38" s="3">
        <v>21.6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</row>
    <row r="39" spans="1:8" ht="11.25">
      <c r="A39" s="7" t="s">
        <v>64</v>
      </c>
      <c r="B39" s="3" t="s">
        <v>31</v>
      </c>
      <c r="C39" s="1" t="s">
        <v>15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0:49" ht="11.25">
      <c r="J40" s="4" t="s">
        <v>6</v>
      </c>
      <c r="K40" s="4" t="s">
        <v>7</v>
      </c>
      <c r="L40" s="4" t="s">
        <v>9</v>
      </c>
      <c r="M40" s="4" t="s">
        <v>8</v>
      </c>
      <c r="N40" s="4" t="s">
        <v>91</v>
      </c>
      <c r="O40" s="4" t="s">
        <v>98</v>
      </c>
      <c r="P40" s="4" t="s">
        <v>92</v>
      </c>
      <c r="Q40" s="4" t="s">
        <v>80</v>
      </c>
      <c r="R40" s="4" t="s">
        <v>81</v>
      </c>
      <c r="S40" s="4" t="s">
        <v>82</v>
      </c>
      <c r="T40" s="4" t="s">
        <v>83</v>
      </c>
      <c r="U40" s="4" t="s">
        <v>84</v>
      </c>
      <c r="V40" s="4" t="s">
        <v>85</v>
      </c>
      <c r="W40" s="4" t="s">
        <v>86</v>
      </c>
      <c r="X40" s="4" t="s">
        <v>87</v>
      </c>
      <c r="Y40" s="4" t="s">
        <v>94</v>
      </c>
      <c r="Z40" s="4" t="s">
        <v>95</v>
      </c>
      <c r="AA40" s="4" t="s">
        <v>95</v>
      </c>
      <c r="AB40" s="4" t="s">
        <v>96</v>
      </c>
      <c r="AC40" s="4" t="s">
        <v>118</v>
      </c>
      <c r="AD40" s="4" t="s">
        <v>100</v>
      </c>
      <c r="AE40" s="4" t="s">
        <v>97</v>
      </c>
      <c r="AF40" s="4" t="s">
        <v>82</v>
      </c>
      <c r="AG40" s="4" t="s">
        <v>102</v>
      </c>
      <c r="AH40" s="4" t="s">
        <v>116</v>
      </c>
      <c r="AI40" s="4" t="s">
        <v>92</v>
      </c>
      <c r="AJ40" s="4" t="s">
        <v>104</v>
      </c>
      <c r="AK40" s="4" t="s">
        <v>118</v>
      </c>
      <c r="AL40" s="4" t="s">
        <v>108</v>
      </c>
      <c r="AM40" s="4" t="s">
        <v>109</v>
      </c>
      <c r="AN40" s="4" t="s">
        <v>118</v>
      </c>
      <c r="AO40" s="4" t="s">
        <v>80</v>
      </c>
      <c r="AP40" s="4" t="s">
        <v>82</v>
      </c>
      <c r="AQ40" s="4" t="s">
        <v>113</v>
      </c>
      <c r="AR40" s="4" t="s">
        <v>103</v>
      </c>
      <c r="AS40" s="4" t="s">
        <v>115</v>
      </c>
      <c r="AT40" s="4" t="s">
        <v>115</v>
      </c>
      <c r="AU40" s="4" t="s">
        <v>115</v>
      </c>
      <c r="AV40" s="4" t="s">
        <v>115</v>
      </c>
      <c r="AW40" s="4" t="s">
        <v>92</v>
      </c>
    </row>
    <row r="41" spans="1:49" ht="11.25">
      <c r="A41" s="13" t="s">
        <v>67</v>
      </c>
      <c r="B41" s="1" t="s">
        <v>73</v>
      </c>
      <c r="C41" s="1" t="s">
        <v>93</v>
      </c>
      <c r="D41" s="1">
        <v>5</v>
      </c>
      <c r="E41" s="1">
        <v>0</v>
      </c>
      <c r="F41" s="1">
        <v>7</v>
      </c>
      <c r="G41" s="3">
        <v>1</v>
      </c>
      <c r="H41" s="1">
        <v>40</v>
      </c>
      <c r="J41" s="3" t="s">
        <v>69</v>
      </c>
      <c r="K41" s="3" t="s">
        <v>13</v>
      </c>
      <c r="L41" s="10">
        <f>M2/M41/2</f>
        <v>525.4065040650407</v>
      </c>
      <c r="M41" s="3">
        <f>SUM(N41:BB41)</f>
        <v>2.4599999999999995</v>
      </c>
      <c r="N41" s="3">
        <v>0</v>
      </c>
      <c r="O41" s="3">
        <v>0.04</v>
      </c>
      <c r="P41" s="3">
        <v>0</v>
      </c>
      <c r="Q41" s="3">
        <v>0</v>
      </c>
      <c r="R41" s="3">
        <v>0</v>
      </c>
      <c r="S41" s="3">
        <v>0.55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0.1</v>
      </c>
      <c r="Z41" s="3">
        <v>0</v>
      </c>
      <c r="AA41" s="3">
        <v>0</v>
      </c>
      <c r="AB41" s="3">
        <v>0</v>
      </c>
      <c r="AC41" s="3">
        <v>0</v>
      </c>
      <c r="AD41" s="3">
        <v>0.02</v>
      </c>
      <c r="AE41" s="3">
        <v>0</v>
      </c>
      <c r="AF41" s="3">
        <v>0.55</v>
      </c>
      <c r="AG41" s="3">
        <v>0.08</v>
      </c>
      <c r="AH41" s="3">
        <v>0</v>
      </c>
      <c r="AI41" s="3">
        <v>0</v>
      </c>
      <c r="AJ41" s="3">
        <v>0.01</v>
      </c>
      <c r="AK41" s="3">
        <v>0</v>
      </c>
      <c r="AL41" s="3">
        <v>0.01</v>
      </c>
      <c r="AM41" s="3">
        <v>0.03</v>
      </c>
      <c r="AN41" s="3">
        <v>0</v>
      </c>
      <c r="AO41" s="3">
        <v>0</v>
      </c>
      <c r="AP41" s="3">
        <v>0.55</v>
      </c>
      <c r="AQ41" s="3">
        <v>0.15</v>
      </c>
      <c r="AR41" s="3">
        <v>0.09</v>
      </c>
      <c r="AS41" s="3">
        <v>0.07</v>
      </c>
      <c r="AT41" s="3">
        <v>0.07</v>
      </c>
      <c r="AU41" s="3">
        <v>0.07</v>
      </c>
      <c r="AV41" s="3">
        <v>0.07</v>
      </c>
      <c r="AW41" s="3">
        <v>0</v>
      </c>
    </row>
    <row r="42" spans="1:49" ht="11.25">
      <c r="A42" s="14"/>
      <c r="B42" s="3" t="s">
        <v>75</v>
      </c>
      <c r="C42" s="1" t="s">
        <v>93</v>
      </c>
      <c r="D42" s="1">
        <v>2</v>
      </c>
      <c r="E42" s="1">
        <v>0</v>
      </c>
      <c r="F42" s="1">
        <v>6</v>
      </c>
      <c r="G42" s="3">
        <v>0</v>
      </c>
      <c r="H42" s="1">
        <v>30</v>
      </c>
      <c r="J42" s="3" t="s">
        <v>70</v>
      </c>
      <c r="K42" s="3" t="s">
        <v>13</v>
      </c>
      <c r="L42" s="10">
        <f>M2/M42/2</f>
        <v>207.1314102564103</v>
      </c>
      <c r="M42" s="3">
        <f>SUM(N42:BB42)</f>
        <v>6.239999999999998</v>
      </c>
      <c r="N42" s="3">
        <v>0</v>
      </c>
      <c r="O42" s="3">
        <v>0.07</v>
      </c>
      <c r="P42" s="3">
        <v>0</v>
      </c>
      <c r="Q42" s="3">
        <v>0</v>
      </c>
      <c r="R42" s="3">
        <v>0</v>
      </c>
      <c r="S42" s="3">
        <v>0.14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0.13</v>
      </c>
      <c r="Z42" s="3">
        <v>0</v>
      </c>
      <c r="AA42" s="3">
        <v>0</v>
      </c>
      <c r="AB42" s="3">
        <v>0</v>
      </c>
      <c r="AC42" s="3">
        <v>0</v>
      </c>
      <c r="AD42" s="3">
        <v>0.08</v>
      </c>
      <c r="AE42" s="3">
        <v>0</v>
      </c>
      <c r="AF42" s="3">
        <v>0.14</v>
      </c>
      <c r="AG42" s="3">
        <v>0.02</v>
      </c>
      <c r="AH42" s="3">
        <v>4.12</v>
      </c>
      <c r="AI42" s="3">
        <v>0</v>
      </c>
      <c r="AJ42" s="3">
        <v>0.04</v>
      </c>
      <c r="AK42" s="3">
        <v>0</v>
      </c>
      <c r="AL42" s="3">
        <v>0.08</v>
      </c>
      <c r="AM42" s="3">
        <v>0.13</v>
      </c>
      <c r="AN42" s="3">
        <v>0</v>
      </c>
      <c r="AO42" s="3">
        <v>0</v>
      </c>
      <c r="AP42" s="3">
        <v>0.14</v>
      </c>
      <c r="AQ42" s="3">
        <v>0.03</v>
      </c>
      <c r="AR42" s="3">
        <v>0.04</v>
      </c>
      <c r="AS42" s="3">
        <v>0.27</v>
      </c>
      <c r="AT42" s="3">
        <v>0.27</v>
      </c>
      <c r="AU42" s="3">
        <v>0.27</v>
      </c>
      <c r="AV42" s="3">
        <v>0.27</v>
      </c>
      <c r="AW42" s="3">
        <v>0</v>
      </c>
    </row>
    <row r="43" spans="1:49" ht="11.25">
      <c r="A43" s="14"/>
      <c r="B43" s="3" t="s">
        <v>114</v>
      </c>
      <c r="C43" s="1" t="s">
        <v>119</v>
      </c>
      <c r="D43" s="3">
        <v>32</v>
      </c>
      <c r="E43" s="3">
        <v>0</v>
      </c>
      <c r="F43" s="3">
        <v>76</v>
      </c>
      <c r="G43" s="3">
        <v>0</v>
      </c>
      <c r="H43" s="3">
        <v>280</v>
      </c>
      <c r="J43" s="3" t="s">
        <v>71</v>
      </c>
      <c r="K43" s="3" t="s">
        <v>13</v>
      </c>
      <c r="L43" s="10">
        <f>M2/M43/2</f>
        <v>2627.032520325203</v>
      </c>
      <c r="M43" s="3">
        <f>SUM(N43:BB43)</f>
        <v>0.492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0.164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0.164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0.164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</row>
    <row r="44" spans="1:8" ht="11.25">
      <c r="A44" s="14"/>
      <c r="B44" s="3" t="s">
        <v>90</v>
      </c>
      <c r="C44" s="1" t="s">
        <v>15</v>
      </c>
      <c r="D44" s="3">
        <v>7</v>
      </c>
      <c r="E44" s="3">
        <v>6</v>
      </c>
      <c r="F44" s="3">
        <v>8</v>
      </c>
      <c r="G44" s="3">
        <v>4</v>
      </c>
      <c r="H44" s="3">
        <v>100</v>
      </c>
    </row>
    <row r="45" ht="11.25">
      <c r="L45" s="6"/>
    </row>
    <row r="46" spans="1:54" ht="11.25">
      <c r="A46" s="7" t="s">
        <v>105</v>
      </c>
      <c r="B46" s="3" t="s">
        <v>31</v>
      </c>
      <c r="C46" s="1" t="s">
        <v>15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BB46" s="6"/>
    </row>
    <row r="48" spans="1:8" ht="11.25">
      <c r="A48" s="2" t="s">
        <v>106</v>
      </c>
      <c r="B48" s="2" t="s">
        <v>107</v>
      </c>
      <c r="C48" s="3" t="s">
        <v>111</v>
      </c>
      <c r="D48" s="1">
        <f>SUM(D2:D46)</f>
        <v>186</v>
      </c>
      <c r="E48" s="1">
        <f>SUM(E2:E46)</f>
        <v>143</v>
      </c>
      <c r="F48" s="1">
        <f>SUM(F2:F46)</f>
        <v>391</v>
      </c>
      <c r="G48" s="3">
        <f>SUM(G2:G46)</f>
        <v>53</v>
      </c>
      <c r="H48" s="1">
        <f>SUM(H2:H46)</f>
        <v>2585</v>
      </c>
    </row>
  </sheetData>
  <mergeCells count="5">
    <mergeCell ref="A41:A44"/>
    <mergeCell ref="A2:A12"/>
    <mergeCell ref="A27:A29"/>
    <mergeCell ref="A33:A37"/>
    <mergeCell ref="A20:A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Aaron</cp:lastModifiedBy>
  <dcterms:created xsi:type="dcterms:W3CDTF">2005-12-26T00:10:58Z</dcterms:created>
  <dcterms:modified xsi:type="dcterms:W3CDTF">2006-01-02T18:40:56Z</dcterms:modified>
  <cp:category/>
  <cp:version/>
  <cp:contentType/>
  <cp:contentStatus/>
</cp:coreProperties>
</file>