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<sst xmlns="http://schemas.openxmlformats.org/spreadsheetml/2006/main" count="72" uniqueCount="31">
  <si>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Body Weight in Pounds?</t>
  </si>
  <si>
    <t>Body Fat Percentage?</t>
  </si>
  <si>
    <t>Activity Levels</t>
  </si>
  <si>
    <t>Maintain</t>
  </si>
  <si>
    <t>Lose Weight</t>
  </si>
  <si>
    <t>Build Mass</t>
  </si>
  <si>
    <r>
      <t>Sedentary</t>
    </r>
    <r>
      <rPr>
        <sz val="10"/>
        <rFont val="Arial"/>
        <family val="0"/>
      </rPr>
      <t xml:space="preserve"> - Little or no exercise - Desk job.</t>
    </r>
  </si>
  <si>
    <r>
      <t>Lightly Active</t>
    </r>
    <r>
      <rPr>
        <sz val="10"/>
        <rFont val="Arial"/>
        <family val="0"/>
      </rPr>
      <t xml:space="preserve"> - Light exercise 1-3 days a week.</t>
    </r>
  </si>
  <si>
    <r>
      <t>Moderately Active</t>
    </r>
    <r>
      <rPr>
        <sz val="10"/>
        <rFont val="Arial"/>
        <family val="0"/>
      </rPr>
      <t xml:space="preserve"> - Moderate exercise 3-5 days a week.</t>
    </r>
  </si>
  <si>
    <r>
      <t>Very Active</t>
    </r>
    <r>
      <rPr>
        <sz val="10"/>
        <rFont val="Arial"/>
        <family val="0"/>
      </rPr>
      <t xml:space="preserve"> - Hard exercise 6-7 days a week.</t>
    </r>
  </si>
  <si>
    <r>
      <t>Extra Active</t>
    </r>
    <r>
      <rPr>
        <sz val="10"/>
        <rFont val="Arial"/>
        <family val="0"/>
      </rPr>
      <t xml:space="preserve"> - Very Hard exercise/training or physically demanding job.</t>
    </r>
  </si>
  <si>
    <t>Age?</t>
  </si>
  <si>
    <t>Height in Inches?</t>
  </si>
  <si>
    <t>1 centimeter = 0.394 inches</t>
  </si>
  <si>
    <t>1 kilogram = 2.2 pounds</t>
  </si>
  <si>
    <t>Men and Women</t>
  </si>
  <si>
    <t>Men</t>
  </si>
  <si>
    <t>Women</t>
  </si>
  <si>
    <t>-</t>
  </si>
  <si>
    <t>Sedentary</t>
  </si>
  <si>
    <t>Lightly Active</t>
  </si>
  <si>
    <t>Moderately Active</t>
  </si>
  <si>
    <t>Very Active</t>
  </si>
  <si>
    <t>Extra Active</t>
  </si>
  <si>
    <t>Recommended Protein Intake (grams):</t>
  </si>
  <si>
    <t>Recommended Carb Intake (grams):</t>
  </si>
  <si>
    <t>Recommended Fat Intake (grams):</t>
  </si>
  <si>
    <t>First Formula</t>
  </si>
  <si>
    <t>Second Formula</t>
  </si>
  <si>
    <t>*First Formula requires input of Weight and Body Fat Percentage only.</t>
  </si>
  <si>
    <t>*Second Formula requires input of Weight, Age and Height only.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</si>
</sst>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1">
    <font>
      <sz val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0"/>
      <color indexed="33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u val="single"/>
      <sz val="26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right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left" vertical="center"/>
    </xf>
    <xf numFmtId="1" fontId="0" fillId="3" borderId="3" xfId="0" applyNumberFormat="1" applyFill="1" applyBorder="1" applyAlignment="1">
      <alignment vertical="center"/>
    </xf>
    <xf numFmtId="1" fontId="0" fillId="3" borderId="6" xfId="0" applyNumberFormat="1" applyFill="1" applyBorder="1" applyAlignment="1">
      <alignment horizontal="left" vertical="center"/>
    </xf>
    <xf numFmtId="1" fontId="0" fillId="3" borderId="0" xfId="0" applyNumberFormat="1" applyFill="1" applyBorder="1" applyAlignment="1">
      <alignment horizontal="right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left" vertical="center"/>
    </xf>
    <xf numFmtId="1" fontId="0" fillId="3" borderId="8" xfId="0" applyNumberFormat="1" applyFill="1" applyBorder="1" applyAlignment="1">
      <alignment horizontal="right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left" vertical="center"/>
    </xf>
    <xf numFmtId="1" fontId="0" fillId="3" borderId="8" xfId="0" applyNumberFormat="1" applyFill="1" applyBorder="1" applyAlignment="1">
      <alignment vertical="center"/>
    </xf>
    <xf numFmtId="1" fontId="0" fillId="3" borderId="9" xfId="0" applyNumberFormat="1" applyFill="1" applyBorder="1" applyAlignment="1">
      <alignment horizontal="right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right" vertical="center"/>
    </xf>
    <xf numFmtId="1" fontId="0" fillId="3" borderId="13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left" vertical="center"/>
    </xf>
    <xf numFmtId="1" fontId="0" fillId="3" borderId="12" xfId="0" applyNumberFormat="1" applyFill="1" applyBorder="1" applyAlignment="1">
      <alignment vertical="center"/>
    </xf>
    <xf numFmtId="1" fontId="0" fillId="3" borderId="15" xfId="0" applyNumberFormat="1" applyFill="1" applyBorder="1" applyAlignment="1">
      <alignment horizontal="left" vertical="center"/>
    </xf>
    <xf numFmtId="1" fontId="0" fillId="3" borderId="13" xfId="0" applyNumberFormat="1" applyFill="1" applyBorder="1" applyAlignment="1">
      <alignment horizontal="right" vertical="center"/>
    </xf>
    <xf numFmtId="1" fontId="0" fillId="3" borderId="16" xfId="0" applyNumberFormat="1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left" vertical="center"/>
    </xf>
    <xf numFmtId="1" fontId="0" fillId="3" borderId="17" xfId="0" applyNumberFormat="1" applyFont="1" applyFill="1" applyBorder="1" applyAlignment="1">
      <alignment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left" vertical="center"/>
    </xf>
    <xf numFmtId="1" fontId="0" fillId="3" borderId="12" xfId="0" applyNumberFormat="1" applyFont="1" applyFill="1" applyBorder="1" applyAlignment="1">
      <alignment vertical="center"/>
    </xf>
    <xf numFmtId="1" fontId="0" fillId="3" borderId="13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left" vertical="center"/>
    </xf>
    <xf numFmtId="165" fontId="0" fillId="4" borderId="18" xfId="0" applyNumberForma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3" borderId="2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2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right"/>
    </xf>
    <xf numFmtId="1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left"/>
    </xf>
    <xf numFmtId="1" fontId="0" fillId="6" borderId="0" xfId="0" applyNumberFormat="1" applyFill="1" applyBorder="1" applyAlignment="1">
      <alignment/>
    </xf>
    <xf numFmtId="0" fontId="10" fillId="6" borderId="0" xfId="20" applyFont="1" applyFill="1" applyAlignment="1">
      <alignment horizontal="left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9" fillId="6" borderId="0" xfId="0" applyFont="1" applyFill="1" applyAlignment="1">
      <alignment horizontal="left"/>
    </xf>
    <xf numFmtId="165" fontId="0" fillId="6" borderId="0" xfId="0" applyNumberFormat="1" applyFill="1" applyAlignment="1">
      <alignment vertical="center"/>
    </xf>
    <xf numFmtId="0" fontId="3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left"/>
    </xf>
    <xf numFmtId="164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166" fontId="0" fillId="7" borderId="0" xfId="0" applyNumberFormat="1" applyFill="1" applyBorder="1" applyAlignment="1">
      <alignment/>
    </xf>
    <xf numFmtId="0" fontId="0" fillId="3" borderId="2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6" fillId="6" borderId="4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6" fillId="6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1" fillId="3" borderId="27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edomfly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showRowColHeaders="0" tabSelected="1" showOutlineSymbols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3" width="2.57421875" style="0" hidden="1" customWidth="1"/>
    <col min="4" max="4" width="4.57421875" style="0" hidden="1" customWidth="1"/>
    <col min="5" max="5" width="8.00390625" style="0" customWidth="1"/>
    <col min="6" max="6" width="9.7109375" style="0" customWidth="1"/>
    <col min="7" max="7" width="6.7109375" style="1" customWidth="1"/>
    <col min="8" max="8" width="1.57421875" style="0" bestFit="1" customWidth="1"/>
    <col min="9" max="9" width="6.7109375" style="2" customWidth="1"/>
    <col min="10" max="10" width="6.7109375" style="3" customWidth="1"/>
    <col min="11" max="11" width="1.57421875" style="0" bestFit="1" customWidth="1"/>
    <col min="12" max="12" width="6.7109375" style="2" customWidth="1"/>
    <col min="13" max="13" width="9.7109375" style="0" customWidth="1"/>
    <col min="14" max="14" width="8.00390625" style="1" customWidth="1"/>
    <col min="15" max="15" width="1.57421875" style="0" bestFit="1" customWidth="1"/>
    <col min="16" max="16" width="8.00390625" style="2" customWidth="1"/>
    <col min="17" max="17" width="8.00390625" style="1" customWidth="1"/>
    <col min="18" max="18" width="1.57421875" style="0" bestFit="1" customWidth="1"/>
    <col min="19" max="19" width="8.00390625" style="2" customWidth="1"/>
    <col min="20" max="20" width="4.7109375" style="0" customWidth="1"/>
    <col min="21" max="22" width="4.421875" style="0" customWidth="1"/>
    <col min="23" max="23" width="5.00390625" style="0" customWidth="1"/>
    <col min="25" max="25" width="8.8515625" style="0" customWidth="1"/>
  </cols>
  <sheetData>
    <row r="1" spans="1:25" ht="27" customHeight="1" thickBot="1">
      <c r="A1" s="49"/>
      <c r="B1" s="50"/>
      <c r="C1" s="50"/>
      <c r="D1" s="50"/>
      <c r="E1" s="49"/>
      <c r="F1" s="49"/>
      <c r="G1" s="51"/>
      <c r="H1" s="49"/>
      <c r="I1" s="52"/>
      <c r="J1" s="50"/>
      <c r="K1" s="49"/>
      <c r="L1" s="52"/>
      <c r="M1" s="49"/>
      <c r="N1" s="51"/>
      <c r="O1" s="49"/>
      <c r="P1" s="52"/>
      <c r="Q1" s="51"/>
      <c r="R1" s="49"/>
      <c r="S1" s="52"/>
      <c r="T1" s="49"/>
      <c r="U1" s="49"/>
      <c r="V1" s="77"/>
      <c r="W1" s="47"/>
      <c r="X1" s="49"/>
      <c r="Y1" s="49"/>
    </row>
    <row r="2" spans="1:25" ht="13.5" thickBot="1">
      <c r="A2" s="49"/>
      <c r="B2" s="116" t="s">
        <v>0</v>
      </c>
      <c r="C2" s="117"/>
      <c r="D2" s="117"/>
      <c r="E2" s="40">
        <v>108.8</v>
      </c>
      <c r="F2" s="49"/>
      <c r="G2" s="51"/>
      <c r="H2" s="49"/>
      <c r="I2" s="52"/>
      <c r="J2" s="50"/>
      <c r="K2" s="49"/>
      <c r="L2" s="52"/>
      <c r="M2" s="50"/>
      <c r="N2" s="51"/>
      <c r="O2" s="50"/>
      <c r="P2" s="52"/>
      <c r="Q2" s="51"/>
      <c r="R2" s="50"/>
      <c r="S2" s="52"/>
      <c r="T2" s="50"/>
      <c r="U2" s="49"/>
      <c r="V2" s="77"/>
      <c r="W2" s="47"/>
      <c r="X2" s="49"/>
      <c r="Y2" s="49"/>
    </row>
    <row r="3" spans="1:25" ht="12.75">
      <c r="A3" s="49"/>
      <c r="B3" s="120" t="s">
        <v>11</v>
      </c>
      <c r="C3" s="121"/>
      <c r="D3" s="121"/>
      <c r="E3" s="41">
        <v>16</v>
      </c>
      <c r="F3" s="49"/>
      <c r="G3" s="84" t="s">
        <v>13</v>
      </c>
      <c r="H3" s="85"/>
      <c r="I3" s="85"/>
      <c r="J3" s="85"/>
      <c r="K3" s="85"/>
      <c r="L3" s="86"/>
      <c r="M3" s="50"/>
      <c r="N3" s="51"/>
      <c r="O3" s="49"/>
      <c r="P3" s="52"/>
      <c r="Q3" s="51"/>
      <c r="R3" s="49"/>
      <c r="S3" s="52"/>
      <c r="T3" s="49"/>
      <c r="U3" s="49"/>
      <c r="V3" s="77"/>
      <c r="W3" s="47"/>
      <c r="X3" s="49"/>
      <c r="Y3" s="49"/>
    </row>
    <row r="4" spans="1:25" ht="13.5" thickBot="1">
      <c r="A4" s="49"/>
      <c r="B4" s="120" t="s">
        <v>12</v>
      </c>
      <c r="C4" s="121"/>
      <c r="D4" s="121"/>
      <c r="E4" s="41">
        <v>70</v>
      </c>
      <c r="F4" s="49"/>
      <c r="G4" s="87" t="s">
        <v>14</v>
      </c>
      <c r="H4" s="88"/>
      <c r="I4" s="88"/>
      <c r="J4" s="88"/>
      <c r="K4" s="88"/>
      <c r="L4" s="89"/>
      <c r="M4" s="50"/>
      <c r="N4" s="51"/>
      <c r="O4" s="49"/>
      <c r="P4" s="52"/>
      <c r="Q4" s="51"/>
      <c r="R4" s="49"/>
      <c r="S4" s="52"/>
      <c r="T4" s="49"/>
      <c r="U4" s="49"/>
      <c r="V4" s="77"/>
      <c r="W4" s="47"/>
      <c r="X4" s="49"/>
      <c r="Y4" s="49"/>
    </row>
    <row r="5" spans="1:25" ht="13.5" thickBot="1">
      <c r="A5" s="49"/>
      <c r="B5" s="118" t="s">
        <v>1</v>
      </c>
      <c r="C5" s="119"/>
      <c r="D5" s="119"/>
      <c r="E5" s="42">
        <v>0.015</v>
      </c>
      <c r="F5" s="49"/>
      <c r="G5" s="51"/>
      <c r="H5" s="49"/>
      <c r="I5" s="52"/>
      <c r="J5" s="50"/>
      <c r="K5" s="49"/>
      <c r="L5" s="52"/>
      <c r="M5" s="50"/>
      <c r="N5" s="51"/>
      <c r="O5" s="49"/>
      <c r="P5" s="52"/>
      <c r="Q5" s="51"/>
      <c r="R5" s="49"/>
      <c r="S5" s="52"/>
      <c r="T5" s="49"/>
      <c r="U5" s="49"/>
      <c r="V5" s="77"/>
      <c r="W5" s="47"/>
      <c r="X5" s="49"/>
      <c r="Y5" s="49"/>
    </row>
    <row r="6" spans="1:25" ht="13.5" thickBot="1">
      <c r="A6" s="49"/>
      <c r="B6" s="50"/>
      <c r="C6" s="50"/>
      <c r="D6" s="50"/>
      <c r="E6" s="76"/>
      <c r="F6" s="49"/>
      <c r="G6" s="51"/>
      <c r="H6" s="49"/>
      <c r="I6" s="52"/>
      <c r="J6" s="50"/>
      <c r="K6" s="49"/>
      <c r="L6" s="52"/>
      <c r="M6" s="50"/>
      <c r="N6" s="51"/>
      <c r="O6" s="49"/>
      <c r="P6" s="52"/>
      <c r="Q6" s="51"/>
      <c r="R6" s="49"/>
      <c r="S6" s="52"/>
      <c r="T6" s="49"/>
      <c r="U6" s="49"/>
      <c r="V6" s="77"/>
      <c r="W6" s="47"/>
      <c r="X6" s="49"/>
      <c r="Y6" s="49"/>
    </row>
    <row r="7" spans="1:25" ht="12.75" customHeight="1" thickBot="1">
      <c r="A7" s="49"/>
      <c r="B7" s="108" t="s">
        <v>27</v>
      </c>
      <c r="C7" s="108"/>
      <c r="D7" s="108"/>
      <c r="E7" s="108"/>
      <c r="F7" s="104" t="s">
        <v>15</v>
      </c>
      <c r="G7" s="105"/>
      <c r="H7" s="105"/>
      <c r="I7" s="105"/>
      <c r="J7" s="105"/>
      <c r="K7" s="105"/>
      <c r="L7" s="106"/>
      <c r="M7" s="65"/>
      <c r="N7" s="51"/>
      <c r="O7" s="49"/>
      <c r="P7" s="52"/>
      <c r="Q7" s="51"/>
      <c r="R7" s="49"/>
      <c r="S7" s="52"/>
      <c r="T7" s="49"/>
      <c r="U7" s="49"/>
      <c r="V7" s="77"/>
      <c r="W7" s="47"/>
      <c r="X7" s="49"/>
      <c r="Y7" s="49"/>
    </row>
    <row r="8" spans="1:25" ht="12.75" customHeight="1" thickBot="1">
      <c r="A8" s="49"/>
      <c r="B8" s="107" t="s">
        <v>2</v>
      </c>
      <c r="C8" s="97"/>
      <c r="D8" s="97"/>
      <c r="E8" s="97"/>
      <c r="F8" s="8" t="s">
        <v>3</v>
      </c>
      <c r="G8" s="94" t="s">
        <v>5</v>
      </c>
      <c r="H8" s="95"/>
      <c r="I8" s="95"/>
      <c r="J8" s="97" t="s">
        <v>4</v>
      </c>
      <c r="K8" s="95"/>
      <c r="L8" s="98"/>
      <c r="M8" s="65"/>
      <c r="N8" s="51"/>
      <c r="O8" s="50"/>
      <c r="P8" s="52"/>
      <c r="Q8" s="51"/>
      <c r="R8" s="50"/>
      <c r="S8" s="52"/>
      <c r="T8" s="50"/>
      <c r="U8" s="64"/>
      <c r="V8" s="77"/>
      <c r="W8" s="47"/>
      <c r="X8" s="49"/>
      <c r="Y8" s="49"/>
    </row>
    <row r="9" spans="1:25" ht="12.75" customHeight="1">
      <c r="A9" s="49"/>
      <c r="B9" s="101" t="s">
        <v>19</v>
      </c>
      <c r="C9" s="102"/>
      <c r="D9" s="102"/>
      <c r="E9" s="103"/>
      <c r="F9" s="10">
        <f>((((E2-(E2*E5))/2.2)*21.6)+370)*1.2</f>
        <v>1706.6338909090907</v>
      </c>
      <c r="G9" s="11">
        <f>F9+(F9*0.15)</f>
        <v>1962.6289745454544</v>
      </c>
      <c r="H9" s="17" t="s">
        <v>18</v>
      </c>
      <c r="I9" s="13">
        <f>F9+(F9*0.2)</f>
        <v>2047.9606690909088</v>
      </c>
      <c r="J9" s="31">
        <f>F9-(F9*0.2)</f>
        <v>1365.3071127272726</v>
      </c>
      <c r="K9" s="32" t="s">
        <v>18</v>
      </c>
      <c r="L9" s="33">
        <f>F9-(F9*0.15)</f>
        <v>1450.638807272727</v>
      </c>
      <c r="M9" s="65"/>
      <c r="N9" s="51"/>
      <c r="O9" s="49"/>
      <c r="P9" s="52"/>
      <c r="Q9" s="51"/>
      <c r="R9" s="49"/>
      <c r="S9" s="52"/>
      <c r="T9" s="49"/>
      <c r="U9" s="64"/>
      <c r="V9" s="77"/>
      <c r="W9" s="47"/>
      <c r="X9" s="49"/>
      <c r="Y9" s="49"/>
    </row>
    <row r="10" spans="1:25" ht="12.75" customHeight="1">
      <c r="A10" s="49"/>
      <c r="B10" s="113" t="s">
        <v>20</v>
      </c>
      <c r="C10" s="114"/>
      <c r="D10" s="114"/>
      <c r="E10" s="115"/>
      <c r="F10" s="10">
        <f>((((E2-(E2*E5))/2.2)*21.6)+370)*1.375</f>
        <v>1955.518</v>
      </c>
      <c r="G10" s="19">
        <f>F10+(F10*0.15)</f>
        <v>2248.8457</v>
      </c>
      <c r="H10" s="20" t="s">
        <v>18</v>
      </c>
      <c r="I10" s="21">
        <f>F10+(F10*0.2)</f>
        <v>2346.6216</v>
      </c>
      <c r="J10" s="34">
        <f>F10-(F10*0.2)</f>
        <v>1564.4144000000001</v>
      </c>
      <c r="K10" s="35" t="s">
        <v>18</v>
      </c>
      <c r="L10" s="36">
        <f>F10-(F10*0.15)</f>
        <v>1662.1903</v>
      </c>
      <c r="M10" s="65"/>
      <c r="N10" s="51"/>
      <c r="O10" s="49"/>
      <c r="P10" s="52"/>
      <c r="Q10" s="51"/>
      <c r="R10" s="49"/>
      <c r="S10" s="52"/>
      <c r="T10" s="49"/>
      <c r="U10" s="49"/>
      <c r="V10" s="77"/>
      <c r="W10" s="47"/>
      <c r="X10" s="49"/>
      <c r="Y10" s="49"/>
    </row>
    <row r="11" spans="1:25" ht="12.75" customHeight="1">
      <c r="A11" s="49"/>
      <c r="B11" s="113" t="s">
        <v>21</v>
      </c>
      <c r="C11" s="114"/>
      <c r="D11" s="114"/>
      <c r="E11" s="115"/>
      <c r="F11" s="10">
        <f>((((E2-(E2*E5))/2.2)*21.6)+370)*1.55</f>
        <v>2204.402109090909</v>
      </c>
      <c r="G11" s="19">
        <f>F11+(F11*0.15)</f>
        <v>2535.0624254545455</v>
      </c>
      <c r="H11" s="20" t="s">
        <v>18</v>
      </c>
      <c r="I11" s="21">
        <f>F11+(F11*0.2)</f>
        <v>2645.282530909091</v>
      </c>
      <c r="J11" s="34">
        <f>F11-(F11*0.2)</f>
        <v>1763.5216872727274</v>
      </c>
      <c r="K11" s="35" t="s">
        <v>18</v>
      </c>
      <c r="L11" s="36">
        <f>F11-(F11*0.15)</f>
        <v>1873.7417927272727</v>
      </c>
      <c r="M11" s="65"/>
      <c r="N11" s="66"/>
      <c r="O11" s="65"/>
      <c r="P11" s="67"/>
      <c r="Q11" s="66"/>
      <c r="R11" s="65"/>
      <c r="S11" s="67"/>
      <c r="T11" s="65"/>
      <c r="U11" s="49"/>
      <c r="V11" s="77"/>
      <c r="W11" s="47"/>
      <c r="X11" s="49"/>
      <c r="Y11" s="49"/>
    </row>
    <row r="12" spans="1:25" ht="12.75" customHeight="1">
      <c r="A12" s="49"/>
      <c r="B12" s="113" t="s">
        <v>22</v>
      </c>
      <c r="C12" s="114"/>
      <c r="D12" s="114"/>
      <c r="E12" s="115"/>
      <c r="F12" s="10">
        <f>((((E2-(E2*E5))/2.2)*21.6)+370)*1.725</f>
        <v>2453.286218181818</v>
      </c>
      <c r="G12" s="19">
        <f>F12+(F12*0.15)</f>
        <v>2821.2791509090907</v>
      </c>
      <c r="H12" s="20" t="s">
        <v>18</v>
      </c>
      <c r="I12" s="21">
        <f>F12+(F12*0.2)</f>
        <v>2943.9434618181817</v>
      </c>
      <c r="J12" s="34">
        <f>F12-(F12*0.2)</f>
        <v>1962.6289745454546</v>
      </c>
      <c r="K12" s="35" t="s">
        <v>18</v>
      </c>
      <c r="L12" s="36">
        <f>F12-(F12*0.15)</f>
        <v>2085.2932854545456</v>
      </c>
      <c r="M12" s="65"/>
      <c r="N12" s="66"/>
      <c r="O12" s="65"/>
      <c r="P12" s="67"/>
      <c r="Q12" s="66"/>
      <c r="R12" s="65"/>
      <c r="S12" s="67"/>
      <c r="T12" s="65"/>
      <c r="U12" s="49"/>
      <c r="V12" s="77"/>
      <c r="W12" s="47"/>
      <c r="X12" s="49"/>
      <c r="Y12" s="49"/>
    </row>
    <row r="13" spans="1:25" ht="12.75" customHeight="1" thickBot="1">
      <c r="A13" s="49"/>
      <c r="B13" s="110" t="s">
        <v>23</v>
      </c>
      <c r="C13" s="111"/>
      <c r="D13" s="111"/>
      <c r="E13" s="112"/>
      <c r="F13" s="24">
        <f>((((E2-(E2*E5))/2.2)*21.6)+370)*1.9</f>
        <v>2702.1703272727273</v>
      </c>
      <c r="G13" s="25">
        <f>F13+(F13*0.15)</f>
        <v>3107.4958763636364</v>
      </c>
      <c r="H13" s="26" t="s">
        <v>18</v>
      </c>
      <c r="I13" s="27">
        <f>F13+(F13*0.2)</f>
        <v>3242.6043927272726</v>
      </c>
      <c r="J13" s="37">
        <f>F13-(F13*0.2)</f>
        <v>2161.736261818182</v>
      </c>
      <c r="K13" s="38" t="s">
        <v>18</v>
      </c>
      <c r="L13" s="39">
        <f>F13-(F13*0.15)</f>
        <v>2296.844778181818</v>
      </c>
      <c r="M13" s="65"/>
      <c r="N13" s="66"/>
      <c r="O13" s="65"/>
      <c r="P13" s="67"/>
      <c r="Q13" s="66"/>
      <c r="R13" s="65"/>
      <c r="S13" s="67"/>
      <c r="T13" s="65"/>
      <c r="U13" s="49"/>
      <c r="V13" s="77"/>
      <c r="W13" s="47"/>
      <c r="X13" s="49"/>
      <c r="Y13" s="49"/>
    </row>
    <row r="14" spans="1:25" ht="12.75" customHeight="1">
      <c r="A14" s="49"/>
      <c r="B14" s="90" t="s">
        <v>29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65"/>
      <c r="N14" s="66"/>
      <c r="O14" s="65"/>
      <c r="P14" s="67"/>
      <c r="Q14" s="66"/>
      <c r="R14" s="65"/>
      <c r="S14" s="67"/>
      <c r="T14" s="65"/>
      <c r="U14" s="49"/>
      <c r="V14" s="77"/>
      <c r="W14" s="47"/>
      <c r="X14" s="49"/>
      <c r="Y14" s="49"/>
    </row>
    <row r="15" spans="1:25" ht="12.75" customHeight="1" thickBot="1">
      <c r="A15" s="49"/>
      <c r="B15" s="65"/>
      <c r="C15" s="65"/>
      <c r="D15" s="65"/>
      <c r="E15" s="73"/>
      <c r="F15" s="65"/>
      <c r="G15" s="66"/>
      <c r="H15" s="65"/>
      <c r="I15" s="67"/>
      <c r="J15" s="65"/>
      <c r="K15" s="65"/>
      <c r="L15" s="67"/>
      <c r="M15" s="65"/>
      <c r="N15" s="66"/>
      <c r="O15" s="65"/>
      <c r="P15" s="67"/>
      <c r="Q15" s="66"/>
      <c r="R15" s="65"/>
      <c r="S15" s="67"/>
      <c r="T15" s="65"/>
      <c r="U15" s="49"/>
      <c r="V15" s="77"/>
      <c r="W15" s="47"/>
      <c r="X15" s="49"/>
      <c r="Y15" s="49"/>
    </row>
    <row r="16" spans="1:25" ht="12.75" customHeight="1" thickBot="1">
      <c r="A16" s="49"/>
      <c r="B16" s="108" t="s">
        <v>28</v>
      </c>
      <c r="C16" s="109"/>
      <c r="D16" s="109"/>
      <c r="E16" s="109"/>
      <c r="F16" s="104" t="s">
        <v>16</v>
      </c>
      <c r="G16" s="105"/>
      <c r="H16" s="105"/>
      <c r="I16" s="105"/>
      <c r="J16" s="105"/>
      <c r="K16" s="105"/>
      <c r="L16" s="105"/>
      <c r="M16" s="123" t="s">
        <v>17</v>
      </c>
      <c r="N16" s="123"/>
      <c r="O16" s="123"/>
      <c r="P16" s="123"/>
      <c r="Q16" s="123"/>
      <c r="R16" s="123"/>
      <c r="S16" s="124"/>
      <c r="T16" s="65"/>
      <c r="U16" s="49"/>
      <c r="V16" s="77"/>
      <c r="W16" s="47"/>
      <c r="X16" s="49"/>
      <c r="Y16" s="49"/>
    </row>
    <row r="17" spans="1:25" ht="12.75" customHeight="1" thickBot="1">
      <c r="A17" s="49"/>
      <c r="B17" s="104" t="s">
        <v>2</v>
      </c>
      <c r="C17" s="105"/>
      <c r="D17" s="105"/>
      <c r="E17" s="105"/>
      <c r="F17" s="8" t="s">
        <v>3</v>
      </c>
      <c r="G17" s="94" t="s">
        <v>5</v>
      </c>
      <c r="H17" s="95"/>
      <c r="I17" s="96"/>
      <c r="J17" s="94" t="s">
        <v>4</v>
      </c>
      <c r="K17" s="95"/>
      <c r="L17" s="98"/>
      <c r="M17" s="9" t="s">
        <v>3</v>
      </c>
      <c r="N17" s="125" t="s">
        <v>5</v>
      </c>
      <c r="O17" s="95"/>
      <c r="P17" s="96"/>
      <c r="Q17" s="125" t="s">
        <v>4</v>
      </c>
      <c r="R17" s="95"/>
      <c r="S17" s="98"/>
      <c r="T17" s="65"/>
      <c r="U17" s="49"/>
      <c r="V17" s="77"/>
      <c r="W17" s="47"/>
      <c r="X17" s="49"/>
      <c r="Y17" s="49"/>
    </row>
    <row r="18" spans="1:25" ht="12.75" customHeight="1">
      <c r="A18" s="49"/>
      <c r="B18" s="99" t="s">
        <v>19</v>
      </c>
      <c r="C18" s="100"/>
      <c r="D18" s="100"/>
      <c r="E18" s="100"/>
      <c r="F18" s="10">
        <f>((66+(13.7*(E2/2.2))+(5*(E4*2.54)))-(6.8*E3))*1.2</f>
        <v>1828.4727272727273</v>
      </c>
      <c r="G18" s="11">
        <f>F18+(F18*0.15)</f>
        <v>2102.743636363636</v>
      </c>
      <c r="H18" s="12" t="s">
        <v>18</v>
      </c>
      <c r="I18" s="13">
        <f>F18+(F18*0.2)</f>
        <v>2194.1672727272726</v>
      </c>
      <c r="J18" s="14">
        <f>F18-500</f>
        <v>1328.4727272727273</v>
      </c>
      <c r="K18" s="12" t="s">
        <v>18</v>
      </c>
      <c r="L18" s="15">
        <f>F18-(F18*0.15)</f>
        <v>1554.2018181818182</v>
      </c>
      <c r="M18" s="10">
        <f>((655+(9.6*(E2/2.2))+(1.8*(E4*2.54)))-(4.7*E3))*1.2</f>
        <v>1649.5243636363632</v>
      </c>
      <c r="N18" s="11">
        <f>M18+(M18*0.15)</f>
        <v>1896.9530181818177</v>
      </c>
      <c r="O18" s="12" t="s">
        <v>18</v>
      </c>
      <c r="P18" s="13">
        <f>M18+(M18*0.2)</f>
        <v>1979.429236363636</v>
      </c>
      <c r="Q18" s="16">
        <f>M18-(M18*0.2)</f>
        <v>1319.6194909090905</v>
      </c>
      <c r="R18" s="17" t="s">
        <v>18</v>
      </c>
      <c r="S18" s="18">
        <f>M18-(M18*0.15)</f>
        <v>1402.0957090909087</v>
      </c>
      <c r="T18" s="65"/>
      <c r="U18" s="49"/>
      <c r="V18" s="77"/>
      <c r="W18" s="47"/>
      <c r="X18" s="49"/>
      <c r="Y18" s="49"/>
    </row>
    <row r="19" spans="1:25" ht="12.75" customHeight="1">
      <c r="A19" s="49"/>
      <c r="B19" s="99" t="s">
        <v>20</v>
      </c>
      <c r="C19" s="100"/>
      <c r="D19" s="100"/>
      <c r="E19" s="100"/>
      <c r="F19" s="10">
        <f>((66+(13.7*(E2/2.2))+(5*(E4*2.54)))-(6.8*E3))*1.375</f>
        <v>2095.125</v>
      </c>
      <c r="G19" s="19">
        <f>F19+(F19*0.15)</f>
        <v>2409.39375</v>
      </c>
      <c r="H19" s="20" t="s">
        <v>18</v>
      </c>
      <c r="I19" s="21">
        <f>F19+(F19*0.2)</f>
        <v>2514.15</v>
      </c>
      <c r="J19" s="22">
        <f>F19-500</f>
        <v>1595.125</v>
      </c>
      <c r="K19" s="20" t="s">
        <v>18</v>
      </c>
      <c r="L19" s="18">
        <f>F19-(F19*0.15)</f>
        <v>1780.85625</v>
      </c>
      <c r="M19" s="10">
        <f>((655+(9.6*(E2/2.2))+(1.8*(E4*2.54)))-(4.7*E3))*1.375</f>
        <v>1890.0799999999995</v>
      </c>
      <c r="N19" s="19">
        <f>M19+(M19*0.15)</f>
        <v>2173.591999999999</v>
      </c>
      <c r="O19" s="20" t="s">
        <v>18</v>
      </c>
      <c r="P19" s="21">
        <f>M19+(M19*0.2)</f>
        <v>2268.0959999999995</v>
      </c>
      <c r="Q19" s="23">
        <f>M19-(M19*0.2)</f>
        <v>1512.0639999999996</v>
      </c>
      <c r="R19" s="20" t="s">
        <v>18</v>
      </c>
      <c r="S19" s="18">
        <f>M19-(M19*0.15)</f>
        <v>1606.5679999999995</v>
      </c>
      <c r="T19" s="65"/>
      <c r="U19" s="49"/>
      <c r="V19" s="77"/>
      <c r="W19" s="47"/>
      <c r="X19" s="49"/>
      <c r="Y19" s="49"/>
    </row>
    <row r="20" spans="1:25" ht="12.75" customHeight="1">
      <c r="A20" s="49"/>
      <c r="B20" s="99" t="s">
        <v>21</v>
      </c>
      <c r="C20" s="100"/>
      <c r="D20" s="100"/>
      <c r="E20" s="100"/>
      <c r="F20" s="10">
        <f>((66+(13.7*(E2/2.2))+(5*(E4*2.54)))-(6.8*E3))*1.55</f>
        <v>2361.7772727272727</v>
      </c>
      <c r="G20" s="19">
        <f>F20+(F20*0.15)</f>
        <v>2716.0438636363638</v>
      </c>
      <c r="H20" s="20" t="s">
        <v>18</v>
      </c>
      <c r="I20" s="21">
        <f>F20+(F20*0.2)</f>
        <v>2834.132727272727</v>
      </c>
      <c r="J20" s="22">
        <f>F20-500</f>
        <v>1861.7772727272727</v>
      </c>
      <c r="K20" s="20" t="s">
        <v>18</v>
      </c>
      <c r="L20" s="18">
        <f>F20-(F20*0.15)</f>
        <v>2007.5106818181819</v>
      </c>
      <c r="M20" s="10">
        <f>((655+(9.6*(E2/2.2))+(1.8*(E4*2.54)))-(4.7*E3))*1.55</f>
        <v>2130.635636363636</v>
      </c>
      <c r="N20" s="19">
        <f>M20+(M20*0.15)</f>
        <v>2450.230981818181</v>
      </c>
      <c r="O20" s="20" t="s">
        <v>18</v>
      </c>
      <c r="P20" s="21">
        <f>M20+(M20*0.2)</f>
        <v>2556.762763636363</v>
      </c>
      <c r="Q20" s="23">
        <f>M20-(M20*0.2)</f>
        <v>1704.5085090909088</v>
      </c>
      <c r="R20" s="20" t="s">
        <v>18</v>
      </c>
      <c r="S20" s="18">
        <f>M20-(M20*0.15)</f>
        <v>1811.0402909090906</v>
      </c>
      <c r="T20" s="65"/>
      <c r="U20" s="49"/>
      <c r="V20" s="77"/>
      <c r="W20" s="47"/>
      <c r="X20" s="49"/>
      <c r="Y20" s="49"/>
    </row>
    <row r="21" spans="1:25" ht="12.75" customHeight="1">
      <c r="A21" s="49"/>
      <c r="B21" s="99" t="s">
        <v>22</v>
      </c>
      <c r="C21" s="100"/>
      <c r="D21" s="100"/>
      <c r="E21" s="100"/>
      <c r="F21" s="10">
        <f>((66+(13.7*(E2/2.2))+(5*(E4*2.54)))-(6.8*E3))*1.725</f>
        <v>2628.4295454545454</v>
      </c>
      <c r="G21" s="19">
        <f>F21+(F21*0.15)</f>
        <v>3022.6939772727274</v>
      </c>
      <c r="H21" s="20" t="s">
        <v>18</v>
      </c>
      <c r="I21" s="21">
        <f>F21+(F21*0.2)</f>
        <v>3154.1154545454547</v>
      </c>
      <c r="J21" s="22">
        <f>F21-500</f>
        <v>2128.4295454545454</v>
      </c>
      <c r="K21" s="20" t="s">
        <v>18</v>
      </c>
      <c r="L21" s="18">
        <f>F21-(F21*0.15)</f>
        <v>2234.1651136363635</v>
      </c>
      <c r="M21" s="10">
        <f>((655+(9.6*(E2/2.2))+(1.8*(E4*2.54)))-(4.7*E3))*1.725</f>
        <v>2371.1912727272725</v>
      </c>
      <c r="N21" s="19">
        <f>M21+(M21*0.15)</f>
        <v>2726.8699636363635</v>
      </c>
      <c r="O21" s="20" t="s">
        <v>18</v>
      </c>
      <c r="P21" s="21">
        <f>M21+(M21*0.2)</f>
        <v>2845.429527272727</v>
      </c>
      <c r="Q21" s="23">
        <f>M21-(M21*0.2)</f>
        <v>1896.953018181818</v>
      </c>
      <c r="R21" s="20" t="s">
        <v>18</v>
      </c>
      <c r="S21" s="18">
        <f>M21-(M21*0.15)</f>
        <v>2015.5125818181816</v>
      </c>
      <c r="T21" s="65"/>
      <c r="U21" s="49"/>
      <c r="V21" s="77"/>
      <c r="W21" s="47"/>
      <c r="X21" s="49"/>
      <c r="Y21" s="49"/>
    </row>
    <row r="22" spans="1:25" ht="12.75" customHeight="1" thickBot="1">
      <c r="A22" s="49"/>
      <c r="B22" s="110" t="s">
        <v>23</v>
      </c>
      <c r="C22" s="111"/>
      <c r="D22" s="111"/>
      <c r="E22" s="111"/>
      <c r="F22" s="24">
        <f>((66+(13.7*(E2/2.2))+(5*(E4*2.54)))-(6.8*E3))*1.9</f>
        <v>2895.081818181818</v>
      </c>
      <c r="G22" s="25">
        <f>F22+(F22*0.15)</f>
        <v>3329.344090909091</v>
      </c>
      <c r="H22" s="26" t="s">
        <v>18</v>
      </c>
      <c r="I22" s="27">
        <f>F22+(F22*0.2)</f>
        <v>3474.0981818181817</v>
      </c>
      <c r="J22" s="28">
        <f>F22-500</f>
        <v>2395.081818181818</v>
      </c>
      <c r="K22" s="26" t="s">
        <v>18</v>
      </c>
      <c r="L22" s="29">
        <f>F22-(F22*0.15)</f>
        <v>2460.8195454545453</v>
      </c>
      <c r="M22" s="24">
        <f>((655+(9.6*(E2/2.2))+(1.8*(E4*2.54)))-(4.7*E3))*1.9</f>
        <v>2611.7469090909085</v>
      </c>
      <c r="N22" s="25">
        <f>M22+(M22*0.15)</f>
        <v>3003.5089454545446</v>
      </c>
      <c r="O22" s="26" t="s">
        <v>18</v>
      </c>
      <c r="P22" s="27">
        <f>M22+(M22*0.2)</f>
        <v>3134.0962909090904</v>
      </c>
      <c r="Q22" s="30">
        <f>M22-(M22*0.2)</f>
        <v>2089.3975272727266</v>
      </c>
      <c r="R22" s="26" t="s">
        <v>18</v>
      </c>
      <c r="S22" s="29">
        <f>M22-(M22*0.15)</f>
        <v>2219.9848727272724</v>
      </c>
      <c r="T22" s="65"/>
      <c r="U22" s="49"/>
      <c r="V22" s="77"/>
      <c r="W22" s="47"/>
      <c r="X22" s="49"/>
      <c r="Y22" s="49"/>
    </row>
    <row r="23" spans="1:25" ht="12.75">
      <c r="A23" s="49"/>
      <c r="B23" s="92" t="s">
        <v>30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49"/>
      <c r="N23" s="51"/>
      <c r="O23" s="49"/>
      <c r="P23" s="52"/>
      <c r="Q23" s="51"/>
      <c r="R23" s="49"/>
      <c r="S23" s="72"/>
      <c r="T23" s="49"/>
      <c r="U23" s="49"/>
      <c r="V23" s="77"/>
      <c r="W23" s="47"/>
      <c r="X23" s="49"/>
      <c r="Y23" s="49"/>
    </row>
    <row r="24" spans="1:25" ht="13.5" thickBot="1">
      <c r="A24" s="53"/>
      <c r="B24" s="53"/>
      <c r="C24" s="53"/>
      <c r="D24" s="53"/>
      <c r="E24" s="53"/>
      <c r="F24" s="53"/>
      <c r="G24" s="54"/>
      <c r="H24" s="53"/>
      <c r="I24" s="55"/>
      <c r="J24" s="56"/>
      <c r="K24" s="53"/>
      <c r="L24" s="55"/>
      <c r="M24" s="53"/>
      <c r="N24" s="54"/>
      <c r="O24" s="53"/>
      <c r="P24" s="55"/>
      <c r="Q24" s="54"/>
      <c r="R24" s="53"/>
      <c r="S24" s="55"/>
      <c r="T24" s="53"/>
      <c r="U24" s="53"/>
      <c r="V24" s="77"/>
      <c r="W24" s="47"/>
      <c r="X24" s="49"/>
      <c r="Y24" s="49"/>
    </row>
    <row r="25" spans="1:25" s="3" customFormat="1" ht="13.5" thickBot="1">
      <c r="A25" s="56"/>
      <c r="B25" s="122" t="s">
        <v>6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74"/>
      <c r="N25" s="45" t="s">
        <v>26</v>
      </c>
      <c r="O25" s="46"/>
      <c r="P25" s="46"/>
      <c r="Q25" s="46"/>
      <c r="R25" s="46"/>
      <c r="S25" s="46"/>
      <c r="T25" s="44">
        <f>E2*0.5</f>
        <v>54.4</v>
      </c>
      <c r="U25" s="56"/>
      <c r="V25" s="78"/>
      <c r="W25" s="48"/>
      <c r="X25" s="50"/>
      <c r="Y25" s="50"/>
    </row>
    <row r="26" spans="1:25" s="3" customFormat="1" ht="13.5" thickBot="1">
      <c r="A26" s="56"/>
      <c r="B26" s="127" t="s">
        <v>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74"/>
      <c r="N26" s="45" t="s">
        <v>25</v>
      </c>
      <c r="O26" s="46"/>
      <c r="P26" s="46"/>
      <c r="Q26" s="46"/>
      <c r="R26" s="46"/>
      <c r="S26" s="46"/>
      <c r="T26" s="44">
        <f>E2*2</f>
        <v>217.6</v>
      </c>
      <c r="U26" s="56"/>
      <c r="V26" s="78"/>
      <c r="W26" s="48"/>
      <c r="X26" s="50"/>
      <c r="Y26" s="50"/>
    </row>
    <row r="27" spans="1:25" s="3" customFormat="1" ht="13.5" thickBot="1">
      <c r="A27" s="56"/>
      <c r="B27" s="127" t="s">
        <v>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59"/>
      <c r="N27" s="45" t="s">
        <v>24</v>
      </c>
      <c r="O27" s="46"/>
      <c r="P27" s="46"/>
      <c r="Q27" s="46"/>
      <c r="R27" s="46"/>
      <c r="S27" s="46"/>
      <c r="T27" s="44">
        <f>E2*1.5</f>
        <v>163.2</v>
      </c>
      <c r="U27" s="56"/>
      <c r="V27" s="78"/>
      <c r="W27" s="48"/>
      <c r="X27" s="50"/>
      <c r="Y27" s="50"/>
    </row>
    <row r="28" spans="1:25" s="3" customFormat="1" ht="12.75">
      <c r="A28" s="56"/>
      <c r="B28" s="127" t="s">
        <v>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59"/>
      <c r="N28" s="75"/>
      <c r="O28" s="50"/>
      <c r="P28" s="52"/>
      <c r="Q28" s="51"/>
      <c r="R28" s="50"/>
      <c r="S28" s="52"/>
      <c r="T28" s="50"/>
      <c r="U28" s="56"/>
      <c r="V28" s="78"/>
      <c r="W28" s="48"/>
      <c r="X28" s="50"/>
      <c r="Y28" s="50"/>
    </row>
    <row r="29" spans="1:25" s="3" customFormat="1" ht="13.5" thickBot="1">
      <c r="A29" s="56"/>
      <c r="B29" s="126" t="s">
        <v>10</v>
      </c>
      <c r="C29" s="88"/>
      <c r="D29" s="88"/>
      <c r="E29" s="88"/>
      <c r="F29" s="88"/>
      <c r="G29" s="88"/>
      <c r="H29" s="88"/>
      <c r="I29" s="88"/>
      <c r="J29" s="88"/>
      <c r="K29" s="88"/>
      <c r="L29" s="89"/>
      <c r="M29" s="59"/>
      <c r="N29" s="50"/>
      <c r="O29" s="50"/>
      <c r="P29" s="50"/>
      <c r="Q29" s="50"/>
      <c r="R29" s="50"/>
      <c r="S29" s="50"/>
      <c r="T29" s="50"/>
      <c r="U29" s="56"/>
      <c r="V29" s="78"/>
      <c r="W29" s="48"/>
      <c r="X29" s="50"/>
      <c r="Y29" s="50"/>
    </row>
    <row r="30" spans="1:25" s="3" customFormat="1" ht="12.75">
      <c r="A30" s="56"/>
      <c r="B30" s="57"/>
      <c r="C30" s="58"/>
      <c r="D30" s="58"/>
      <c r="E30" s="58"/>
      <c r="F30" s="59"/>
      <c r="G30" s="60"/>
      <c r="H30" s="61"/>
      <c r="I30" s="62"/>
      <c r="J30" s="63"/>
      <c r="K30" s="61"/>
      <c r="L30" s="62"/>
      <c r="M30" s="59"/>
      <c r="N30" s="60"/>
      <c r="O30" s="61"/>
      <c r="P30" s="62"/>
      <c r="Q30" s="60"/>
      <c r="R30" s="61"/>
      <c r="S30" s="62"/>
      <c r="T30" s="56"/>
      <c r="U30" s="56"/>
      <c r="V30" s="78"/>
      <c r="W30" s="48"/>
      <c r="X30" s="50"/>
      <c r="Y30" s="50"/>
    </row>
    <row r="31" spans="1:25" s="3" customFormat="1" ht="5.25" customHeight="1">
      <c r="A31" s="56"/>
      <c r="B31" s="57"/>
      <c r="C31" s="58"/>
      <c r="D31" s="58"/>
      <c r="E31" s="58"/>
      <c r="F31" s="59"/>
      <c r="G31" s="60"/>
      <c r="H31" s="61"/>
      <c r="I31" s="62"/>
      <c r="J31" s="63"/>
      <c r="K31" s="61"/>
      <c r="L31" s="62"/>
      <c r="M31" s="59"/>
      <c r="N31" s="60"/>
      <c r="O31" s="61"/>
      <c r="P31" s="62"/>
      <c r="Q31" s="60"/>
      <c r="R31" s="61"/>
      <c r="S31" s="62"/>
      <c r="T31" s="56"/>
      <c r="U31" s="56"/>
      <c r="V31" s="78"/>
      <c r="W31" s="48"/>
      <c r="X31" s="50"/>
      <c r="Y31" s="50"/>
    </row>
    <row r="32" spans="1:25" s="3" customFormat="1" ht="18.75" customHeight="1">
      <c r="A32" s="56"/>
      <c r="B32" s="56"/>
      <c r="C32" s="56"/>
      <c r="D32" s="56"/>
      <c r="E32" s="56"/>
      <c r="F32" s="56"/>
      <c r="G32" s="54"/>
      <c r="H32" s="56"/>
      <c r="I32" s="55"/>
      <c r="J32" s="56"/>
      <c r="K32" s="56"/>
      <c r="L32" s="55"/>
      <c r="M32" s="56"/>
      <c r="N32" s="54"/>
      <c r="O32" s="56"/>
      <c r="P32" s="55"/>
      <c r="Q32" s="54"/>
      <c r="R32" s="56"/>
      <c r="S32" s="55"/>
      <c r="T32" s="56"/>
      <c r="U32" s="56"/>
      <c r="V32" s="78"/>
      <c r="W32" s="48"/>
      <c r="X32" s="50"/>
      <c r="Y32" s="50"/>
    </row>
    <row r="33" spans="1:25" s="3" customFormat="1" ht="9.75" customHeight="1">
      <c r="A33" s="79"/>
      <c r="B33" s="79"/>
      <c r="C33" s="79"/>
      <c r="D33" s="79"/>
      <c r="E33" s="79"/>
      <c r="F33" s="79"/>
      <c r="G33" s="80"/>
      <c r="H33" s="79"/>
      <c r="I33" s="81"/>
      <c r="J33" s="79"/>
      <c r="K33" s="79"/>
      <c r="L33" s="81"/>
      <c r="M33" s="79"/>
      <c r="N33" s="80"/>
      <c r="O33" s="79"/>
      <c r="P33" s="81"/>
      <c r="Q33" s="80"/>
      <c r="R33" s="79"/>
      <c r="S33" s="81"/>
      <c r="T33" s="79"/>
      <c r="U33" s="79"/>
      <c r="V33" s="78"/>
      <c r="W33" s="48"/>
      <c r="X33" s="50"/>
      <c r="Y33" s="50"/>
    </row>
    <row r="34" spans="1:25" ht="14.25" customHeight="1">
      <c r="A34" s="82"/>
      <c r="B34" s="82"/>
      <c r="C34" s="82"/>
      <c r="D34" s="82"/>
      <c r="E34" s="83"/>
      <c r="F34" s="82"/>
      <c r="G34" s="80"/>
      <c r="H34" s="82"/>
      <c r="I34" s="81"/>
      <c r="J34" s="79"/>
      <c r="K34" s="82"/>
      <c r="L34" s="81"/>
      <c r="M34" s="82"/>
      <c r="N34" s="80"/>
      <c r="O34" s="82"/>
      <c r="P34" s="81"/>
      <c r="Q34" s="80"/>
      <c r="R34" s="82"/>
      <c r="S34" s="81"/>
      <c r="T34" s="82"/>
      <c r="U34" s="82"/>
      <c r="V34" s="77"/>
      <c r="W34" s="47"/>
      <c r="X34" s="49"/>
      <c r="Y34" s="49"/>
    </row>
    <row r="35" spans="1:25" ht="12.75" hidden="1">
      <c r="A35" s="43"/>
      <c r="B35" s="43"/>
      <c r="C35" s="43"/>
      <c r="D35" s="43"/>
      <c r="E35" s="43"/>
      <c r="F35" s="43"/>
      <c r="G35" s="6"/>
      <c r="H35" s="43"/>
      <c r="I35" s="7"/>
      <c r="J35" s="5"/>
      <c r="K35" s="43"/>
      <c r="L35" s="7"/>
      <c r="M35" s="43"/>
      <c r="N35" s="6"/>
      <c r="O35" s="43"/>
      <c r="P35" s="7"/>
      <c r="Q35" s="6"/>
      <c r="R35" s="43"/>
      <c r="S35" s="7"/>
      <c r="T35" s="43"/>
      <c r="U35" s="43"/>
      <c r="V35" s="4"/>
      <c r="W35" s="47"/>
      <c r="X35" s="49"/>
      <c r="Y35" s="49"/>
    </row>
    <row r="36" spans="1:25" ht="12.75">
      <c r="A36" s="68"/>
      <c r="B36" s="68"/>
      <c r="C36" s="68"/>
      <c r="D36" s="68"/>
      <c r="E36" s="68"/>
      <c r="F36" s="68"/>
      <c r="G36" s="69"/>
      <c r="H36" s="68"/>
      <c r="I36" s="70"/>
      <c r="J36" s="71"/>
      <c r="K36" s="68"/>
      <c r="L36" s="70"/>
      <c r="M36" s="68"/>
      <c r="N36" s="69"/>
      <c r="O36" s="68"/>
      <c r="P36" s="70"/>
      <c r="Q36" s="69"/>
      <c r="R36" s="68"/>
      <c r="S36" s="70"/>
      <c r="T36" s="68"/>
      <c r="U36" s="68"/>
      <c r="V36" s="47"/>
      <c r="W36" s="47"/>
      <c r="X36" s="49"/>
      <c r="Y36" s="49"/>
    </row>
    <row r="37" spans="1:25" ht="4.5" customHeight="1">
      <c r="A37" s="68"/>
      <c r="B37" s="68"/>
      <c r="C37" s="68"/>
      <c r="D37" s="68"/>
      <c r="E37" s="68"/>
      <c r="F37" s="68"/>
      <c r="G37" s="69"/>
      <c r="H37" s="68"/>
      <c r="I37" s="70"/>
      <c r="J37" s="71"/>
      <c r="K37" s="68"/>
      <c r="L37" s="70"/>
      <c r="M37" s="68"/>
      <c r="N37" s="69"/>
      <c r="O37" s="68"/>
      <c r="P37" s="70"/>
      <c r="Q37" s="69"/>
      <c r="R37" s="68"/>
      <c r="S37" s="70"/>
      <c r="T37" s="68"/>
      <c r="U37" s="68"/>
      <c r="V37" s="47"/>
      <c r="W37" s="47"/>
      <c r="X37" s="49"/>
      <c r="Y37" s="49"/>
    </row>
    <row r="38" spans="1:25" ht="5.25" customHeight="1">
      <c r="A38" s="68"/>
      <c r="B38" s="68"/>
      <c r="C38" s="68"/>
      <c r="D38" s="68"/>
      <c r="E38" s="68"/>
      <c r="F38" s="68"/>
      <c r="G38" s="69"/>
      <c r="H38" s="68"/>
      <c r="I38" s="70"/>
      <c r="J38" s="71"/>
      <c r="K38" s="68"/>
      <c r="L38" s="70"/>
      <c r="M38" s="68"/>
      <c r="N38" s="69"/>
      <c r="O38" s="68"/>
      <c r="P38" s="70"/>
      <c r="Q38" s="69"/>
      <c r="R38" s="68"/>
      <c r="S38" s="70"/>
      <c r="T38" s="68"/>
      <c r="U38" s="68"/>
      <c r="V38" s="47"/>
      <c r="W38" s="47"/>
      <c r="X38" s="49"/>
      <c r="Y38" s="49"/>
    </row>
    <row r="39" spans="1:25" ht="12.75">
      <c r="A39" s="53"/>
      <c r="B39" s="53"/>
      <c r="C39" s="53"/>
      <c r="D39" s="53"/>
      <c r="E39" s="53"/>
      <c r="F39" s="53"/>
      <c r="G39" s="54"/>
      <c r="H39" s="53"/>
      <c r="I39" s="55"/>
      <c r="J39" s="56"/>
      <c r="K39" s="53"/>
      <c r="L39" s="55"/>
      <c r="M39" s="53"/>
      <c r="N39" s="54"/>
      <c r="O39" s="53"/>
      <c r="P39" s="55"/>
      <c r="Q39" s="54"/>
      <c r="R39" s="53"/>
      <c r="S39" s="55"/>
      <c r="T39" s="53"/>
      <c r="U39" s="53"/>
      <c r="V39" s="49"/>
      <c r="W39" s="49"/>
      <c r="X39" s="49"/>
      <c r="Y39" s="49"/>
    </row>
    <row r="40" spans="1:25" ht="12.75">
      <c r="A40" s="53"/>
      <c r="B40" s="53"/>
      <c r="C40" s="53"/>
      <c r="D40" s="53"/>
      <c r="E40" s="53"/>
      <c r="F40" s="53"/>
      <c r="G40" s="54"/>
      <c r="H40" s="53"/>
      <c r="I40" s="55"/>
      <c r="J40" s="56"/>
      <c r="K40" s="53"/>
      <c r="L40" s="55"/>
      <c r="M40" s="53"/>
      <c r="N40" s="54"/>
      <c r="O40" s="53"/>
      <c r="P40" s="55"/>
      <c r="Q40" s="54"/>
      <c r="R40" s="53"/>
      <c r="S40" s="55"/>
      <c r="T40" s="53"/>
      <c r="U40" s="53"/>
      <c r="V40" s="49"/>
      <c r="W40" s="49"/>
      <c r="X40" s="49"/>
      <c r="Y40" s="49"/>
    </row>
    <row r="41" spans="1:25" ht="12.75">
      <c r="A41" s="53"/>
      <c r="B41" s="53"/>
      <c r="C41" s="53"/>
      <c r="D41" s="53"/>
      <c r="E41" s="53"/>
      <c r="F41" s="53"/>
      <c r="G41" s="54"/>
      <c r="H41" s="53"/>
      <c r="I41" s="55"/>
      <c r="J41" s="56"/>
      <c r="K41" s="53"/>
      <c r="L41" s="55"/>
      <c r="M41" s="53"/>
      <c r="N41" s="54"/>
      <c r="O41" s="53"/>
      <c r="P41" s="55"/>
      <c r="Q41" s="54"/>
      <c r="R41" s="53"/>
      <c r="S41" s="55"/>
      <c r="T41" s="53"/>
      <c r="U41" s="53"/>
      <c r="V41" s="49"/>
      <c r="W41" s="49"/>
      <c r="X41" s="49"/>
      <c r="Y41" s="49"/>
    </row>
    <row r="42" spans="1:25" ht="12.75">
      <c r="A42" s="53"/>
      <c r="B42" s="53"/>
      <c r="C42" s="53"/>
      <c r="D42" s="53"/>
      <c r="E42" s="53"/>
      <c r="F42" s="53"/>
      <c r="G42" s="54"/>
      <c r="H42" s="53"/>
      <c r="I42" s="55"/>
      <c r="J42" s="56"/>
      <c r="K42" s="53"/>
      <c r="L42" s="55"/>
      <c r="M42" s="53"/>
      <c r="N42" s="54"/>
      <c r="O42" s="53"/>
      <c r="P42" s="55"/>
      <c r="Q42" s="54"/>
      <c r="R42" s="53"/>
      <c r="S42" s="55"/>
      <c r="T42" s="53"/>
      <c r="U42" s="53"/>
      <c r="V42" s="49"/>
      <c r="W42" s="49"/>
      <c r="X42" s="49"/>
      <c r="Y42" s="49"/>
    </row>
  </sheetData>
  <mergeCells count="36">
    <mergeCell ref="B29:L29"/>
    <mergeCell ref="B28:L28"/>
    <mergeCell ref="B27:L27"/>
    <mergeCell ref="B26:L26"/>
    <mergeCell ref="B25:L25"/>
    <mergeCell ref="B22:E22"/>
    <mergeCell ref="F16:L16"/>
    <mergeCell ref="M16:S16"/>
    <mergeCell ref="N17:P17"/>
    <mergeCell ref="B19:E19"/>
    <mergeCell ref="B20:E20"/>
    <mergeCell ref="Q17:S17"/>
    <mergeCell ref="B18:E18"/>
    <mergeCell ref="B2:D2"/>
    <mergeCell ref="B5:D5"/>
    <mergeCell ref="B3:D3"/>
    <mergeCell ref="B4:D4"/>
    <mergeCell ref="F7:L7"/>
    <mergeCell ref="B17:E17"/>
    <mergeCell ref="B8:E8"/>
    <mergeCell ref="B16:E16"/>
    <mergeCell ref="B7:E7"/>
    <mergeCell ref="B13:E13"/>
    <mergeCell ref="B10:E10"/>
    <mergeCell ref="B11:E11"/>
    <mergeCell ref="B12:E12"/>
    <mergeCell ref="G3:L3"/>
    <mergeCell ref="G4:L4"/>
    <mergeCell ref="B14:L14"/>
    <mergeCell ref="B23:L23"/>
    <mergeCell ref="G8:I8"/>
    <mergeCell ref="G17:I17"/>
    <mergeCell ref="J8:L8"/>
    <mergeCell ref="J17:L17"/>
    <mergeCell ref="B21:E21"/>
    <mergeCell ref="B9:E9"/>
  </mergeCells>
  <hyperlinks>
    <hyperlink ref="N8:U9" r:id="rId1" display="Freedomfly.net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Yount</dc:creator>
  <cp:keywords/>
  <dc:description/>
  <cp:lastModifiedBy>Aaron</cp:lastModifiedBy>
  <dcterms:created xsi:type="dcterms:W3CDTF">2005-03-03T18:24:00Z</dcterms:created>
  <dcterms:modified xsi:type="dcterms:W3CDTF">2006-01-19T16:55:34Z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